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dugovic\Documents\MiU Petrzalka\Investicny plan 2025\Investicny plan 2025\"/>
    </mc:Choice>
  </mc:AlternateContent>
  <xr:revisionPtr revIDLastSave="0" documentId="8_{958F11A2-257D-42E0-9B10-B5F638F7B8C8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Odpočet 2024 (marec 2025)" sheetId="6" r:id="rId1"/>
    <sheet name="Odpočet 2024 (január 2025)" sheetId="5" r:id="rId2"/>
    <sheet name="Odpočet 202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E49" i="6"/>
  <c r="G45" i="6"/>
  <c r="G41" i="6"/>
  <c r="F35" i="6"/>
  <c r="G31" i="6"/>
  <c r="F29" i="6"/>
  <c r="G28" i="6"/>
  <c r="D28" i="6"/>
  <c r="G23" i="6"/>
  <c r="G21" i="6"/>
  <c r="G15" i="6"/>
  <c r="G14" i="6"/>
  <c r="F12" i="6"/>
  <c r="A6" i="5"/>
  <c r="A13" i="6" l="1"/>
  <c r="D49" i="6"/>
  <c r="F49" i="6"/>
  <c r="G49" i="6"/>
  <c r="G45" i="5"/>
  <c r="A14" i="6" l="1"/>
  <c r="A15" i="6" s="1"/>
  <c r="A16" i="6" s="1"/>
  <c r="A17" i="6" s="1"/>
  <c r="A18" i="6" s="1"/>
  <c r="A19" i="6" s="1"/>
  <c r="A20" i="6" s="1"/>
  <c r="G61" i="5"/>
  <c r="A21" i="6" l="1"/>
  <c r="A22" i="6" s="1"/>
  <c r="F43" i="5"/>
  <c r="G57" i="5"/>
  <c r="F50" i="5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F18" i="5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F67" i="5"/>
  <c r="E6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G35" i="5"/>
  <c r="G34" i="5"/>
  <c r="G64" i="5" l="1"/>
  <c r="G42" i="5"/>
  <c r="D42" i="5"/>
  <c r="G37" i="5"/>
  <c r="D34" i="5"/>
  <c r="D67" i="5" s="1"/>
  <c r="G33" i="5"/>
  <c r="G32" i="5"/>
  <c r="G31" i="5"/>
  <c r="G24" i="5"/>
  <c r="G23" i="5"/>
  <c r="G21" i="5"/>
  <c r="G67" i="5" l="1"/>
  <c r="G12" i="3"/>
  <c r="G69" i="3" l="1"/>
  <c r="G68" i="3"/>
  <c r="G67" i="3"/>
  <c r="E88" i="3"/>
  <c r="F88" i="3"/>
  <c r="G86" i="3" l="1"/>
  <c r="G85" i="3"/>
  <c r="D88" i="3"/>
  <c r="G84" i="3"/>
  <c r="G81" i="3"/>
  <c r="G80" i="3"/>
  <c r="G78" i="3"/>
  <c r="G70" i="3"/>
  <c r="G82" i="3"/>
  <c r="E58" i="3"/>
  <c r="F58" i="3"/>
  <c r="G56" i="3"/>
  <c r="G54" i="3"/>
  <c r="E52" i="3"/>
  <c r="F52" i="3"/>
  <c r="G47" i="3"/>
  <c r="G44" i="3"/>
  <c r="G45" i="3"/>
  <c r="G46" i="3"/>
  <c r="G42" i="3"/>
  <c r="G43" i="3"/>
  <c r="G41" i="3"/>
  <c r="G40" i="3"/>
  <c r="G25" i="3"/>
  <c r="G26" i="3"/>
  <c r="G27" i="3"/>
  <c r="G28" i="3"/>
  <c r="G29" i="3"/>
  <c r="G30" i="3"/>
  <c r="G31" i="3"/>
  <c r="G32" i="3"/>
  <c r="G24" i="3"/>
  <c r="E38" i="3"/>
  <c r="F38" i="3"/>
  <c r="D38" i="3"/>
  <c r="E19" i="3"/>
  <c r="F19" i="3"/>
  <c r="D19" i="3"/>
  <c r="G16" i="3"/>
  <c r="G17" i="3"/>
  <c r="G18" i="3"/>
  <c r="G15" i="3"/>
  <c r="G88" i="3" l="1"/>
  <c r="G52" i="3"/>
  <c r="G58" i="3"/>
  <c r="G19" i="3"/>
  <c r="G38" i="3"/>
  <c r="G6" i="3"/>
  <c r="G7" i="3"/>
  <c r="G8" i="3"/>
  <c r="G9" i="3"/>
  <c r="G10" i="3"/>
  <c r="G11" i="3"/>
  <c r="G5" i="3"/>
  <c r="E13" i="3"/>
  <c r="F13" i="3"/>
  <c r="D13" i="3"/>
  <c r="G13" i="3" l="1"/>
  <c r="A6" i="3"/>
  <c r="A7" i="3" s="1"/>
  <c r="A8" i="3" s="1"/>
  <c r="A9" i="3" s="1"/>
  <c r="A10" i="3" s="1"/>
  <c r="A11" i="3" s="1"/>
  <c r="A12" i="3" l="1"/>
  <c r="A13" i="3" s="1"/>
  <c r="A15" i="3" s="1"/>
  <c r="A16" i="3" s="1"/>
  <c r="A17" i="3" s="1"/>
  <c r="A18" i="3" s="1"/>
  <c r="A19" i="3" s="1"/>
  <c r="A21" i="3" l="1"/>
  <c r="A22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40" i="3" s="1"/>
  <c r="A69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54" i="3"/>
  <c r="D58" i="3" s="1"/>
  <c r="D44" i="3"/>
  <c r="D52" i="3" s="1"/>
  <c r="D65" i="3"/>
  <c r="D61" i="3"/>
  <c r="F61" i="3"/>
  <c r="G61" i="3"/>
  <c r="F65" i="3"/>
  <c r="G65" i="3"/>
  <c r="F90" i="3" l="1"/>
  <c r="A54" i="3" l="1"/>
  <c r="A55" i="3" s="1"/>
  <c r="A56" i="3" s="1"/>
  <c r="A57" i="3" s="1"/>
  <c r="A58" i="3" s="1"/>
  <c r="D90" i="3"/>
  <c r="A60" i="3" l="1"/>
  <c r="A61" i="3" s="1"/>
  <c r="G22" i="3"/>
  <c r="E65" i="3"/>
  <c r="E61" i="3"/>
  <c r="E22" i="3"/>
  <c r="A63" i="3" l="1"/>
  <c r="A64" i="3" s="1"/>
  <c r="A65" i="3" s="1"/>
  <c r="G90" i="3"/>
  <c r="E90" i="3"/>
  <c r="A67" i="3" l="1"/>
  <c r="A68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l="1"/>
  <c r="A85" i="3" s="1"/>
  <c r="A86" i="3" s="1"/>
  <c r="A87" i="3" s="1"/>
  <c r="A88" i="3" s="1"/>
</calcChain>
</file>

<file path=xl/sharedStrings.xml><?xml version="1.0" encoding="utf-8"?>
<sst xmlns="http://schemas.openxmlformats.org/spreadsheetml/2006/main" count="537" uniqueCount="266">
  <si>
    <t>0831</t>
  </si>
  <si>
    <t>REFERÁT INVESTIČNÝCH ČINNOSTÍ</t>
  </si>
  <si>
    <t>PROG.</t>
  </si>
  <si>
    <t>ÚPR. 2024</t>
  </si>
  <si>
    <t xml:space="preserve">4 1 1  </t>
  </si>
  <si>
    <t>POSLPR</t>
  </si>
  <si>
    <t>4 1 3</t>
  </si>
  <si>
    <t>4 1 4</t>
  </si>
  <si>
    <t>MŠ</t>
  </si>
  <si>
    <t>5 3 1</t>
  </si>
  <si>
    <t>6 4 2</t>
  </si>
  <si>
    <t>podľa uznesenia</t>
  </si>
  <si>
    <t>7 3 1</t>
  </si>
  <si>
    <t>7 3 2</t>
  </si>
  <si>
    <t xml:space="preserve">9 2 </t>
  </si>
  <si>
    <t>9 3</t>
  </si>
  <si>
    <t>ZOS</t>
  </si>
  <si>
    <t>HYGVD</t>
  </si>
  <si>
    <t xml:space="preserve">9 3 </t>
  </si>
  <si>
    <t xml:space="preserve">6 4 2 </t>
  </si>
  <si>
    <t>Dňa 28.6. skolaudované, t.č. v prevádzke</t>
  </si>
  <si>
    <t>Neoprávnené výdavky v zmysle výzvy</t>
  </si>
  <si>
    <t>V.Draždiak PD - tribúny</t>
  </si>
  <si>
    <t>Bleskozvod - realizácia</t>
  </si>
  <si>
    <t>PD dopracovanie, stanoviská dotknutých</t>
  </si>
  <si>
    <t>Spracovanie Štúdia a PD Vodozádržné opatrenie garážový dom Mlynarovičova</t>
  </si>
  <si>
    <t>VVN - prekládka vedenia V. Draždiak</t>
  </si>
  <si>
    <t>PD 1. časť - V.Draždiak</t>
  </si>
  <si>
    <t>PP - Ovál pan.</t>
  </si>
  <si>
    <t>Kontajnéry - V.Draždiak / HZ</t>
  </si>
  <si>
    <t>Radary - spomalenie cyklodopravy</t>
  </si>
  <si>
    <t>MŠ Búliková - terasa a schody</t>
  </si>
  <si>
    <t>Realizovaná - Turnianska, Holíčska v príprave</t>
  </si>
  <si>
    <t>PD, EA a EC - ZŠ, MŠ, BD Medv., KZP ZH, CCC</t>
  </si>
  <si>
    <t>PD odovzdaná, pripominkovaná, rozpočet a VV</t>
  </si>
  <si>
    <t>MŠ Bohrová, Pifflová, Lietavská - PD a EHB, rozpočet a VV- odovzdané</t>
  </si>
  <si>
    <t>Vyjadrenie dotknutých orgánov a PD FVT a ELI</t>
  </si>
  <si>
    <t>Zmena PD pred dokončením (2024)</t>
  </si>
  <si>
    <t xml:space="preserve">Geodetické zariadenie + zariadenie </t>
  </si>
  <si>
    <t xml:space="preserve">Transfér ŠZP </t>
  </si>
  <si>
    <t>VUBROV - PD</t>
  </si>
  <si>
    <t>Strecha</t>
  </si>
  <si>
    <t>Komunikácie</t>
  </si>
  <si>
    <t>POZNÁMKY k čerpaniu 2024</t>
  </si>
  <si>
    <t>PD spracované</t>
  </si>
  <si>
    <t>Bazén Budatínska</t>
  </si>
  <si>
    <t>Veľký Draždiak - mlatový chodník / severná pláž</t>
  </si>
  <si>
    <t>Znievska - zjednosmernenie dopravy</t>
  </si>
  <si>
    <t>Bazén Dudová</t>
  </si>
  <si>
    <t>ZŠ - Exteriérové schody Kuchyňa</t>
  </si>
  <si>
    <t>ZŠ Tupolevová - Výmena okien a kopilitov na 1. posch.</t>
  </si>
  <si>
    <t>Bazén Pankúchova</t>
  </si>
  <si>
    <t>Bazén Holíčska</t>
  </si>
  <si>
    <t xml:space="preserve">Zrealizovane </t>
  </si>
  <si>
    <t>ZŠ Nobelovo nám. Obnova kuchyne</t>
  </si>
  <si>
    <t>MŠ Ševčenkova</t>
  </si>
  <si>
    <t>ŠH Pankúchova</t>
  </si>
  <si>
    <t xml:space="preserve">ŠH Veľký Draždiak </t>
  </si>
  <si>
    <t>70% z Ext.zdroj - Zmluva SIEA čerpanie formou predfinancovania</t>
  </si>
  <si>
    <t>ŠH Pankúchová</t>
  </si>
  <si>
    <t>ŠH Prokofievova</t>
  </si>
  <si>
    <t>ZŠ Dudová</t>
  </si>
  <si>
    <t>ŠH Draždiak</t>
  </si>
  <si>
    <t>Dopravné ihrisko Bosáková</t>
  </si>
  <si>
    <t>Studne V.Draždiak, Pankúchová</t>
  </si>
  <si>
    <t>Verejné detské ihriská   (VDI)</t>
  </si>
  <si>
    <t>VDI Wolkrova</t>
  </si>
  <si>
    <t>Psí výbeh Šrobárovo nám.</t>
  </si>
  <si>
    <t>Garážové domy</t>
  </si>
  <si>
    <t>Garážový dom Rovniankova</t>
  </si>
  <si>
    <t>Energetické zhodnotenie objektov ZŠ / MŠ</t>
  </si>
  <si>
    <t xml:space="preserve">Energetické zhodnotenie objektov </t>
  </si>
  <si>
    <t>DK Lúky</t>
  </si>
  <si>
    <t>Humenské nám</t>
  </si>
  <si>
    <t>Veľký Draždiak Architektonická štúdia</t>
  </si>
  <si>
    <t>Veľký Draždiak - prekládka VVN</t>
  </si>
  <si>
    <t>Veľký Draždiak - HZ</t>
  </si>
  <si>
    <t>Pergola pri CCC</t>
  </si>
  <si>
    <t>Bytový dom Medveďovej 21</t>
  </si>
  <si>
    <t>MOM Hrobáková</t>
  </si>
  <si>
    <t xml:space="preserve">ČERPANIE </t>
  </si>
  <si>
    <t>ČERPANIE  MINULĚ</t>
  </si>
  <si>
    <t>NÁZOV</t>
  </si>
  <si>
    <t>ODHAD BUDÚCEHO ČERPANIA</t>
  </si>
  <si>
    <t>IP ODPOČET</t>
  </si>
  <si>
    <t xml:space="preserve">Rozpočet v príprave, Príprava VO, </t>
  </si>
  <si>
    <t>PD</t>
  </si>
  <si>
    <t>Parkovisko Budatínska   PP</t>
  </si>
  <si>
    <t>Zelené chodníky  PP</t>
  </si>
  <si>
    <t>Gessayová cesta - oprava  PP</t>
  </si>
  <si>
    <t>Švabinského - chodník  PP</t>
  </si>
  <si>
    <t>Debarierizácia Turnianska   PP</t>
  </si>
  <si>
    <t>Debarierizácia chodníkov - Hrobákova PP</t>
  </si>
  <si>
    <t xml:space="preserve">Cyklotrasa  </t>
  </si>
  <si>
    <t xml:space="preserve">5 x debarierizácia chodníkov, realizácia  Hrobákova od 46. týždňa, príprava Vavilovova </t>
  </si>
  <si>
    <t>Daliborovo nám. - pred školu, Zrealizované, vyskúsané</t>
  </si>
  <si>
    <t>PD Cyklotrasa č.17, podaná žiadosť o SP,vyjadrenia dotkn. org.</t>
  </si>
  <si>
    <t>PD v príprave, mlatový chodník (realizácia 2025)</t>
  </si>
  <si>
    <t>Spracúva sa vrámci zóny LUKY, výmeny doprav.zančenia - RDD / realizácia vodorovného značenia rok 2025, poveternostné podmienky</t>
  </si>
  <si>
    <t>Spracovaná štúdia, t.č. prebieha proces VO na spracovateľa PD</t>
  </si>
  <si>
    <t>Zmluva so FnPŠ podpis. Príprava nového VO - vyhlas. 47. týždeň</t>
  </si>
  <si>
    <t>realizácia 2025</t>
  </si>
  <si>
    <t>príprava PD zadané 2024 a realizácia 2025</t>
  </si>
  <si>
    <t>PD odovzdaná; vyjadrenia dotk.org., stav konanie ukončené vydané SP; Pankúchova zrealizovaná; Studňa VD bude realizovaná 2025</t>
  </si>
  <si>
    <t>Arch. Štúdia V.Draždiak - 1. etapa odovzdaná 15600 +20400</t>
  </si>
  <si>
    <t>P.č.</t>
  </si>
  <si>
    <t>Ovál Pankúchova</t>
  </si>
  <si>
    <t>Realizácia 150 bm zelených chodníkov / Kontrola Rozp z CP/ Krchnár/ súhlas magistrátu; Objednávka 13 782,05 Eur, realizácia - od 25.11.24</t>
  </si>
  <si>
    <t>Debarierizácia / vývýšený priechod / - príprava; CP / VO - po ukončení realizácia, čakáme na vyjadrenie KDI a mag.hl.m.SR; Objednávka 14993,53</t>
  </si>
  <si>
    <t xml:space="preserve">zrealizované Ševčenkova, Fedinova s DPH 16919,56 </t>
  </si>
  <si>
    <t>Debariérizácia  PP</t>
  </si>
  <si>
    <t>Podpísaná Zmluva SIEA, VO na zhotoviteľa v procese, realiz. 2025</t>
  </si>
  <si>
    <t>Cyklotrasa PD</t>
  </si>
  <si>
    <t>Úhrada značky a vodorov.znač. Cyklo. 13</t>
  </si>
  <si>
    <t xml:space="preserve">Rekonštrukcia budov ZŠ a MŠ </t>
  </si>
  <si>
    <t>5.3.1</t>
  </si>
  <si>
    <t>Zrealizované, prevzaté</t>
  </si>
  <si>
    <t>Transfér na ŠZP v zmysle Uznesenia, odoslaných  200000 eur 11/2024</t>
  </si>
  <si>
    <t>Nákup techniky</t>
  </si>
  <si>
    <t xml:space="preserve">Nákup strojov na realiz. Tartanových dráh, </t>
  </si>
  <si>
    <t>Fakturácia ŠH Pankúchova, Bbau, BeMiCon, BSF, ostatné 12/2024</t>
  </si>
  <si>
    <t>PP - VDI Wolkrova - príprava VO ukončené, realizácia 2024 až 2025</t>
  </si>
  <si>
    <t>VDI Stárhradska - realizácia do 18.10.2024, uhradené; Žehrianska - podklady pre VO; Šintavska - podpísaná ZoD, nastavenie procesu realiz.; realizácia 2024 - 2025</t>
  </si>
  <si>
    <t>Príprava k realizácii - VO / 36 tis., Objednávka 34071,36 Eur, t.č. sa realizuje</t>
  </si>
  <si>
    <t>Realizácia od 48. týždňa; Objednávka 124921,69</t>
  </si>
  <si>
    <t>podľa uznesenia; realizácia 2025</t>
  </si>
  <si>
    <t>PD, CP na realizáciu pergoli v zmysle návrhu - príprava, Objednávka CCC</t>
  </si>
  <si>
    <t>čaká sa na vytypovanie vhodného objektu, realizácia 2025</t>
  </si>
  <si>
    <t>umožniť parkovanie pre návštevníkov KZP, realizácia 2025</t>
  </si>
  <si>
    <t>ZŠ Lachova - výmena podlahoviny (PVC) chodba a triedy; MŠ Haanaova - vonkajšie žalúzie na 2. NP - JV,  Objednávka PVC 20000,00; Žalúzie 8676,00</t>
  </si>
  <si>
    <t xml:space="preserve">POSLPR </t>
  </si>
  <si>
    <t>Frekvenčný menič</t>
  </si>
  <si>
    <t>Šachové stoly HUM.</t>
  </si>
  <si>
    <t>Pasportizácia ciest.</t>
  </si>
  <si>
    <t>VUB Rovniankova PD</t>
  </si>
  <si>
    <t xml:space="preserve">Arch. Štúdia </t>
  </si>
  <si>
    <t>ŠPORT</t>
  </si>
  <si>
    <t>Transfér ŠZP, Nafukov.hala + zázemie</t>
  </si>
  <si>
    <t>Skauti, vonkajšií vstup, Objednávka 3519,00 eur</t>
  </si>
  <si>
    <t>Bazén Turnianska, Budatínska, Holíčska</t>
  </si>
  <si>
    <t>PP - reflektory KZP ZH, objednávka 1662,24 eur</t>
  </si>
  <si>
    <t>Stroje, prístroje a zar.</t>
  </si>
  <si>
    <t>Miestne zisťovanie stavu a príčin, realizácia monitoringu potrubia vpustí prof. firmou, nakoľko naša kamera nemala dostatočnú dĺžku.                                                       46. týž. Monitoring ext. firmou, odstránenie príčiny prepadu - opr. Potrubia, následne  - prekvalif. PP na realiz. Oprava parkoviska, realizácia násl.rekonštr. 2024/2025</t>
  </si>
  <si>
    <t>960, 00 DROPOFF Dudova, 1320,00 DROPOFF Holíčska, Parkov. Tematínska 1420,00; Parkov. Osuského 3720,00</t>
  </si>
  <si>
    <t>Val Černyševského</t>
  </si>
  <si>
    <t>Objednávka hluková štúdia 5605,38</t>
  </si>
  <si>
    <t>PP - Ovál pan., Predpokladaná refundácia z externých zdrojov, vydaná ohláška, pripravuje sa podanie projektu, čaká sa na vyhlásenie výzvy MIRRI</t>
  </si>
  <si>
    <t>podľa uznesenia spoluúčasť z rozpočtu MiU Petržalka</t>
  </si>
  <si>
    <t>70% z Ext.zdroj - Zmluva SIEA čerpanie formou predfinancovania, žiadateľ MiU Petržalka, príprava VO</t>
  </si>
  <si>
    <t>Spracúva sa vrámci zóny LUKY, výmeny doprav.zančenia - RDD / realizácia vodorovného značenia rok 2025, čaká sa na vhodné poveternostné podmienky</t>
  </si>
  <si>
    <t>Zmluva so FnPŠ podpis. Príprava nového VO - vyhlas. 47. týždeň, vyhodnotenie VO 15.1.2025, predpokl. začiatok stavby február 2025</t>
  </si>
  <si>
    <t xml:space="preserve">Realizácia od 48. týždňa; Objednávka 124921,69. 
Zrealizované, úhradené 124 921,70€ </t>
  </si>
  <si>
    <t xml:space="preserve">ZŠ Lachova - výmena podlahoviny (PVC) chodba a triedy; MŠ Haanaova - vonkajšie žalúzie na 2. NP - JV,  Objednávka PVC 20000,00; Žalúzie 8676,00
Zrealizované, uhradené 28 676€ </t>
  </si>
  <si>
    <t xml:space="preserve">Podpísaná Zmluva SIEA, predpokladané ukončenie VO 20.1., dotácia z externých zdrojov </t>
  </si>
  <si>
    <t>V.Draždiak PD - tribúny, finalizácia PD ešte nevyfakturované od dodávateľa</t>
  </si>
  <si>
    <t>Arch. Štúdia V.Draždiak - 1. etapa odovzdaná 15600 +20400, predpokladaný odhad čerpania na ďalšiu etapu 30 000€</t>
  </si>
  <si>
    <t>Veľký Draždiak - HZ (Hygienické zariadenia)</t>
  </si>
  <si>
    <t>Poslanecká priorita Skauti</t>
  </si>
  <si>
    <t>Poslanecká priorita reflektory</t>
  </si>
  <si>
    <t>PP - reflektory KZP ZH, objednávka 1662,24 eur uhradené, zrealizované</t>
  </si>
  <si>
    <t>Draždiak krytá ľadová plocha</t>
  </si>
  <si>
    <t xml:space="preserve">Bazén Dudová </t>
  </si>
  <si>
    <t xml:space="preserve">Parkovisko Budatínska   PP
lokálna oprava </t>
  </si>
  <si>
    <t>Výsledok monitoringu ext. firmou - pôvodne uvažované riešenie odstránenia príčiny prepadu a opravy potrubia nepostačuje. Spadnutá šachta a potrubie, voda narúša podložie. Plánovaná koordinácia s OSVP či je možná oprava vo vlastnej réžií, alebo potreba ZTI projektu a VO na externého dodávateľa. Hrubý odhad nákladov na projekt a opravu 30 000€.</t>
  </si>
  <si>
    <t>ŠH Pankúchova PD</t>
  </si>
  <si>
    <t>Šachové stoly Nobelove námestie zrealizované</t>
  </si>
  <si>
    <t>ZOS -Zariadenie opatrovateľskej služby, čaká sa na vytypovanie vhodného objektu, predpokladaná realizácia 2025</t>
  </si>
  <si>
    <t>???</t>
  </si>
  <si>
    <t>podľa uznesenia; realizácia 2025
ŠFRB schválil len časť prostriedkov (cca 10%) realizácia sa pravdepodobne odsunie až po získaní externého financovania vo väčšej miere</t>
  </si>
  <si>
    <t>Skauti, vonkajši vstup, Objednávka 3519,00 eur, predpoklad realizácie polovica februára</t>
  </si>
  <si>
    <t xml:space="preserve">Projektové dokumentácie, hotové uhradené 
960, 00 DROPOFF Dudova, 1320,00 DROPOFF Holíčska, Parkov. Tematínska 1420,00; Parkov. Osuského 3720,00 </t>
  </si>
  <si>
    <t>Rozpočet spracovaný, spracované podklady pre RDD čakáme na vyjadrenie KDI, (oprava prepadnutia chodníka, jama s obnaženou kanalizáciou)</t>
  </si>
  <si>
    <t xml:space="preserve">Realizácia 150 bm zelených chodníkov / Kontrola Rozp z CP/ Krchnár/ súhlas magistrátu; Objednávka 13 782,05 Eur, realizácia - od 25.11.24. 
Zrealizované, úhradené 13 782,05 Eur. </t>
  </si>
  <si>
    <t>umožniť parkovanie pre návštevníkov KZP, parkoviská v okolí pri konaní kultúrnych akcií nepostačujú, predpokladaná realizácia 2025</t>
  </si>
  <si>
    <t>Veľký Draždiak - chodník / severná pláž</t>
  </si>
  <si>
    <t>PD v príprave, realizácia cez OSVP, príprava rozpočtu hrubý odhad nákladov 350 000€, predpokladaná realizácia 2025 v prípade schválenia rozpočtu</t>
  </si>
  <si>
    <t>predpoklad dokončenia PD do 31.1.2025 (potom rozpočet, VO, realizácia)
budúce čerpanie v prípade schválenia rozpočtu</t>
  </si>
  <si>
    <t>5 x debarierizácia chodníkov, realizácia  Hrobákova od 46. týždňa, zrealizované,  vyfakturované, uhradené 30 658,18€</t>
  </si>
  <si>
    <t>s územným plánom</t>
  </si>
  <si>
    <t>VDI Wolkrova PP</t>
  </si>
  <si>
    <t>Psí výbeh Šrobárovo nám. PP</t>
  </si>
  <si>
    <t>Šachové stoly HUM PP</t>
  </si>
  <si>
    <t>ZOS - Zariadenie opatrovateľskej služby
- projektová dokumentácia PP</t>
  </si>
  <si>
    <t>Pergola pri CCC, PP</t>
  </si>
  <si>
    <t>Mobilné hygienické kontajnery VD</t>
  </si>
  <si>
    <t>PD Cyklotrasa č.17, podaná žiadosť o SP,vyjadrenia dotkn. org., v riešení stavebného konania, predpokladané náklady na realizáciu 94 471,71€</t>
  </si>
  <si>
    <t>Nafukovacia hala Dudová a zázemie, t.č. spracovanie PD pre SK</t>
  </si>
  <si>
    <t>KDI zamietnuté - magistrát zamietol kontinuálny (vyvýšený prechod) - RIČ požaduje kontinuálny prechod pre vyriešenie spomalenia dopravy a preliačenej cesty (tvorba mláky). 27.1.2025 stretnutie s KDI na mieste, vysvetlenie potreby realizácie kontinuálneho priechodu. Objednávka na 14 993,53€</t>
  </si>
  <si>
    <t>Úhrada značky a vodorov.znač. Cyklo. 13 uhradená časť v zmysle schválených žiadostí o externé zdroje  - spoluúčasť</t>
  </si>
  <si>
    <t>PD spracované 2024 PD Zmena  3642,20,00; POD ZŠ BUD+TUR 2400,00; AE, EC, EHB; VO 3900,00;
Bazén Turnianska príprava VO, bazén Holíčska realizuje ŠZP, Bazén Budatínska vyhodnotenie VO 15.1.2025</t>
  </si>
  <si>
    <t xml:space="preserve">Spracovaná štúdia, BAZ DUD, štúdia uskutočniteľnosti 1500.
t.č. prebieha proces VO na spracovateľa PD; odhadované náklady na PD 60000€ </t>
  </si>
  <si>
    <t>Zrealizované</t>
  </si>
  <si>
    <t>DPH uhr. v roku 2024, vrátenie zádržného - nahradené Bank.zárukou
Dňa 28.6. skolaudované, t.č. v prevádzke</t>
  </si>
  <si>
    <t>Realizovaná - Turnianska, Exteriérové schodisko - ZŠ Hol. - príprava podkladov pre VO</t>
  </si>
  <si>
    <t>Nákup zariadenia na realizáciu tartanových dráh s príslušenstvom, technika bola zakúpená</t>
  </si>
  <si>
    <t>PD zmena, autorský dozor, stavebný dozor, vyfakturované a uhradené 
základy, skelet a vnútorná stavba</t>
  </si>
  <si>
    <t>Fakturácia ŠH Pankúchova, Bbau, BeMiCon, BSF, ostatné 12/2024 - skolaudované 23.12.2024, vyfakturované uhradené základy, skelet a vnútorná stavba</t>
  </si>
  <si>
    <t>ZŠ Dudová - nafukovacia hala</t>
  </si>
  <si>
    <t>VDI Stárhradska - realizácia do 18.10.2024, uhradené 55 198,80€ ; Žehrianska - pred procesom VO odhad čerpania max 120 591,20 s DPH; Šintavska - podpísaná ZoD, nastavenie procesu realiz.; realizácia 2024 - 2025, uhradené 74 280€</t>
  </si>
  <si>
    <t>PD dopracovanie, stanoviská dotknutých 
kontajnerová stavba, PD spracovaná PD suma 6800,00€ ;Vyjadrenia ZSD a BVS  395,94€;</t>
  </si>
  <si>
    <t>PD odovzdaná; vyjadrenia dotk.org., stav konanie ukončené vydané SP; Pankúchova zrealizovaná; Studňa VD bude realizovaná 2025, časť vyčerpaná na projekt, ukončené stavebné konanie, bude realizovať OSVP - predpokladané zvýšené náklady na mzdy, materiál 
Úhrady: PD pre 2 studne VD sever 2208,00; HG posudok 3600,00; PD studne ŠH Draždiak 1600,00; Pankúchova: HG posudok 480,00;  PD 8600,79; Frekvenčný menič 1280,00; prepojenie závlahy so studňou 2049,99;  D+M pol.trysiek 3993,78;  Realizáciy nových studní VD sever 2025 - OSVP</t>
  </si>
  <si>
    <t>PP - VDI Wolkrova - VO ukončené, nakúpené technické zariadenia, realizácia 2025 čakáme na vhodné poveternostné podmienky - apríl-máj 2025</t>
  </si>
  <si>
    <t>Objednávka 34071,36 Eur, t.č. sa realizuje
uhradené 7.1.2025 (27.380,33 + DPH 5.476,07)</t>
  </si>
  <si>
    <t xml:space="preserve"> </t>
  </si>
  <si>
    <t>Spracovanie Štúdie a PD Vodozádržné opatrenie garážový dom Mlynarovičova
Žiadosť o externú dodáciu z MŽP (OP Kvalita ŽP vodozádržné opatrenia) neprešla - hospodárska činnosť. 
uhradené 1.7.1.2024 22425,00 + 20.12.2024 zádržné 975,00</t>
  </si>
  <si>
    <t>uhradená štúdia 5.605,38 a priestorové zameranie valu 1.116,00;  analýza skladby zeminy val 4984,58; t.č. prieskum trhu na spracovateľa PD - protihluková stena 
Cieľ nahradenie valu medzi železnicou a areálom ZŠ Černyševského hlukovou stenou, zväčšenie areálu ZŠ - priestor napr. pre nové športoviská .</t>
  </si>
  <si>
    <t>Pasportizácia ciest. - 1.etapa,10.12.2024 dodanie , úhrada 7.1.2025 10.141,19 
2.etapa, termín dodania do 15.2.2025 v sume 10.829,17</t>
  </si>
  <si>
    <t>PD Pasportizácia ciest</t>
  </si>
  <si>
    <t>VUBROV - PD úhrada za PD nebolo plánované v rozpočte 2024, faktúra v zmysle Zmluvy, budúce nájomné byty, zmluva o spolupráci so súkromným investorom, zisk časti bytov pre MiU Petržalka</t>
  </si>
  <si>
    <t>Predpokladaná realizácia 2025, príprava VO na zhotoviteľa - plán realizácie diela v zmysle budúcich ZoD a PD</t>
  </si>
  <si>
    <t>Energetické zhodnotenie objektov PD, certifikáty</t>
  </si>
  <si>
    <t xml:space="preserve">MŠ Bohrová, Pifflová, Lietavská - PD a EHB, rozpočet a VV- odovzdané
Plán obnovy - schválené žiadosti MŠ Pifflová a Lietavská (SIEA 436 227€ každá), čaká sa na schválenie MŠ Bohrová
Projektové dokumentácie 13500,00; EHB 3204,00; EC 4300,00; Statiské posúdenie 4284,00; EA 14100,00;  stavebné konanie a vyjadrovačky - HAZZ, BVS, ZSD 500,00; dodané, vyfaktúrované a uhradené 2024, </t>
  </si>
  <si>
    <t>MŠ dopracovanie PD
Poslaneská priorita</t>
  </si>
  <si>
    <t xml:space="preserve">VVN - prekládka vedenia V. Draždiak, projektová dokumentácia pre územné rozhodnutie je pred dokončením, zároveň sa pracuje aj na projekte pre stavebné povolenie - vyprac.štúdie prekl. VVN 34200,00; </t>
  </si>
  <si>
    <t>PD 1. časť - V.Draždiak, 4 ks sanitárnych kontajnerov s príslušenstvom 42102,00; lodný kontajner na skladovanie pomôcok 2994,00;</t>
  </si>
  <si>
    <t>Kontajnery - V.Draždiak / HZ, kontajnery zakúpené
Tieto kontajnery budú umiestnené na severnej pláži bližšie k VDI</t>
  </si>
  <si>
    <t>PD, CP na realizáciu pergoly v zmysle návrhu - príprava, Objednávka CCC
potenciálny dodávateľ pergoly vybraný, 6300€ nákup - suma neobsahuje realizáciu. 
Nakoľko tento rok realizuje pri CCC revitalizáciu okolia Magistrát - upozornili nás aby sme toto zohľadnili a pergolu umiestnili mimo ich záujmového územia.</t>
  </si>
  <si>
    <t>Vyjadrenie dotknutých orgánov a PD FVT a ELI
FVT 2592,00; Znalecký posudok 890,00; aktual.EHB 216,00; VO 1500,00 + 5460,00, PD zmena 1732,00;</t>
  </si>
  <si>
    <t xml:space="preserve">ČERPANIE k 20.1.2025 </t>
  </si>
  <si>
    <t>PD, EA a EC - ZŠ, MŠ, BD Medv., KZP ZH, CCC, 150000 - transfér KZP</t>
  </si>
  <si>
    <t>POZNÁMKY k čerpaniu 2025 marec</t>
  </si>
  <si>
    <r>
      <t xml:space="preserve">Plánovaná obhliadka externým vodárom (odhad druhá polovica marca 2025), zisťovanie príčiny prepadu (možná príčina poškodená kanalizácia). Následne návrh opravy ktorá si môže vyžadovať aj obmedzenie prístupu na parkovisko - potrebná koordinácia s obyvateľmi. </t>
    </r>
    <r>
      <rPr>
        <b/>
        <sz val="9"/>
        <color theme="1"/>
        <rFont val="Arial Narrow"/>
        <family val="2"/>
        <charset val="238"/>
      </rPr>
      <t>Predpokladaná realizácia 2025 v prípade schválenia rozpočtu.</t>
    </r>
  </si>
  <si>
    <r>
      <t xml:space="preserve">Dokončuje sa svetlotechnický posudok - podmienka KDI, z posudku bude jasné či bude alebo nebude treba zrealizovať svetlo, optimálne plán realizácie do mája. </t>
    </r>
    <r>
      <rPr>
        <b/>
        <sz val="9"/>
        <color theme="1"/>
        <rFont val="Arial Narrow"/>
        <family val="2"/>
        <charset val="238"/>
      </rPr>
      <t xml:space="preserve">Realizácia závisí od schválenia rozpočtu 2025. </t>
    </r>
  </si>
  <si>
    <r>
      <t xml:space="preserve">Úhrada značky a vodorov.znač. Cyklo. 13 uhradená časť v zmysle schválených žiadostí o externé zdroje  - spoluúčasť. </t>
    </r>
    <r>
      <rPr>
        <b/>
        <sz val="9"/>
        <color theme="1"/>
        <rFont val="Arial Narrow"/>
        <family val="2"/>
        <charset val="238"/>
      </rPr>
      <t>Zrealizované.</t>
    </r>
  </si>
  <si>
    <r>
      <t xml:space="preserve">Čaká sa na vyjadrenia subjektov inžinierskej infraštruktúry (siete). Realizácia cez OSVP, príprava rozpočtu hrubý odhad nákladov 350 000€, </t>
    </r>
    <r>
      <rPr>
        <b/>
        <sz val="9"/>
        <color theme="1"/>
        <rFont val="Arial Narrow"/>
        <family val="2"/>
        <charset val="238"/>
      </rPr>
      <t>predpokladaná realizácia 2025 v prípade schválenia rozpočtu</t>
    </r>
    <r>
      <rPr>
        <sz val="9"/>
        <color theme="1"/>
        <rFont val="Arial Narrow"/>
        <family val="2"/>
        <charset val="238"/>
      </rPr>
      <t xml:space="preserve">. </t>
    </r>
  </si>
  <si>
    <t>Všetky PD dodané. Bazén Holíčska a Budatínska v realizácií,
Bazén Turnianska vyhlasené VO na zhotoviteľa, Referat projek. riadenia (RPR)
podal žiadost o dotáciu na Fond na podporu športu.</t>
  </si>
  <si>
    <r>
      <t xml:space="preserve">Bazén Budatínska zahájenie prác 27.2, </t>
    </r>
    <r>
      <rPr>
        <b/>
        <sz val="9"/>
        <color theme="1"/>
        <rFont val="Arial Narrow"/>
        <family val="2"/>
        <charset val="238"/>
      </rPr>
      <t>v realizácií.</t>
    </r>
  </si>
  <si>
    <r>
      <t xml:space="preserve">Exteriérové schodisko - V pláne realizovať schody pre ZŠ Holíčska, ZŠ Gessayova, ZŠ Budatínska. </t>
    </r>
    <r>
      <rPr>
        <b/>
        <sz val="9"/>
        <color theme="1"/>
        <rFont val="Arial Narrow"/>
        <family val="2"/>
        <charset val="238"/>
      </rPr>
      <t xml:space="preserve">Realizácia závisí od schválenia rozpočtu 2025. </t>
    </r>
  </si>
  <si>
    <r>
      <t xml:space="preserve"> </t>
    </r>
    <r>
      <rPr>
        <b/>
        <sz val="9"/>
        <color theme="1"/>
        <rFont val="Arial Narrow"/>
        <family val="2"/>
        <charset val="238"/>
      </rPr>
      <t>v realizácií</t>
    </r>
  </si>
  <si>
    <t>Dokončená PD tribúny, odovzdaná.</t>
  </si>
  <si>
    <r>
      <t xml:space="preserve">r. 2023 rekonstrukcia interiéru, na tento rok 2025 plán zateplenie fasády,
</t>
    </r>
    <r>
      <rPr>
        <b/>
        <sz val="9"/>
        <color theme="1"/>
        <rFont val="Arial Narrow"/>
        <family val="2"/>
        <charset val="238"/>
      </rPr>
      <t xml:space="preserve">Realizácia závisí od schválenia rozpočtu 2025. </t>
    </r>
  </si>
  <si>
    <t>Projektová dokumentácia odovzdaná. Aktuálne prebieha kontrola projektu, podávanie žiadosti k stavebnému konaniu. Podaná žiadosť o podporu z Fondu na podporu športu.</t>
  </si>
  <si>
    <t>Ukončenie VO, kontrola VO v SIEA, následne realizácia</t>
  </si>
  <si>
    <t>Predpokladaná hodnotá zákazky 2 049 471,09€ financované priebežne z dotácie.</t>
  </si>
  <si>
    <t>časť zrealizovaná, čakáme na vhodné poveternostné podmienky - apríl-máj 2025</t>
  </si>
  <si>
    <t>Studňa Pankúchová zrealizovaná, závlaha funguje. Kvôli búraniu budovy pri studni sa musí vybudovať nová šachta pre umiestnenie expanznej nádoby.
Studňu Veľký Draždiak realizuje externý dodávateľ.</t>
  </si>
  <si>
    <t>Zrealizované.</t>
  </si>
  <si>
    <t>Garážové domy PD</t>
  </si>
  <si>
    <t xml:space="preserve">Realizácia závisí od schválenia rozpočtu 2025. </t>
  </si>
  <si>
    <t>Komunikácia so ŽSR, predbežný súhlas s vykonanými aktivitami MČ Petržalka. Zatiaľ bez súhlásu na realizáciu, podmienka je dodržanie priorít v ich projekte. Požiadané o prevod časti projektu na MČ.</t>
  </si>
  <si>
    <r>
      <t xml:space="preserve">PD, EA a EC - BD Medv., KZP ZH, CCC, 150000 - transfér KZP, </t>
    </r>
    <r>
      <rPr>
        <b/>
        <sz val="9"/>
        <color theme="1"/>
        <rFont val="Arial Narrow"/>
        <family val="2"/>
        <charset val="238"/>
      </rPr>
      <t>zrealizované.</t>
    </r>
  </si>
  <si>
    <t>Dodáva externá firma : projektová dokumentácia, inžiniering, žiadosti na stavebné konanie.</t>
  </si>
  <si>
    <t>Plánované osadenie dverí, čaká sa na vhodné poveternostné podmienky.</t>
  </si>
  <si>
    <t>Pracuje sa na štúdií osedenia kontajnerov na základe vyjadrenia od Západoslovenskej distribučnej a Bratislavskej vodárenskej spoločnosti.</t>
  </si>
  <si>
    <t xml:space="preserve">Žehrianska - odhad čerpania max 120 591,20 s DPH, vysúťažený dodávateľ, zaplatené zariadenia ihriska, dokončenie dopadových plôch do konca marca; Šintavska - realizácia 2024 - 2025, uhradené 74 280€, Zrealizovaná. </t>
  </si>
  <si>
    <t>Finalizácia projektovej dokumentácie pre 4 subjekty, ZŠ Turnianska, ZŠ Tupolevova, MŠ Turnianska, ZŠ Dudova, ostatné ZŠ, MŠ majú projektové dokumentácie hotové.</t>
  </si>
  <si>
    <t>Na vybudovanie atletického oválu s trávnikom uprostred  rozpočtovaných 347 454,65  Eur, na vybudovanie vonkajšej Eko učebne 40 000,- Eur  (k športovisku sme museli priradiť ešte ďalšiu aktivitu pre získanie dotácie MIRRI), február odoslanie žiadosti, v marci má byť podpísaná zmluva s MIRRI
Predpokladaná realizácia do konca augusta 2025</t>
  </si>
  <si>
    <t>Pasportizácia ciest. - hotová, posledná časť nad limit pôvodnej objednávky sa doobjednávalo. 
10829,17 bolo uhr. 01/2025 a doobjednal sa výkon v rozsahu: pasportizácia cca 0,195 km2 za 3448,70 Eur</t>
  </si>
  <si>
    <t>Kontajnery - V.Draždiak / Hygienické zariadenia, kontajnery zakúpené
Tieto kontajnery budú umiestnené na severnej pláži bližšie k VDI, čaká sa na vybudovanie kanalizácie.</t>
  </si>
  <si>
    <t>Mobilné hygienické kontajnery Veľký Draždiak</t>
  </si>
  <si>
    <t xml:space="preserve">Veľký Draždiak - HZ (Hygienické zariadenia) </t>
  </si>
  <si>
    <r>
      <t xml:space="preserve">Zjednosmernenie vykonané, značky (zvislé dopravné značenie) osadené, pri vodorovnom dopravnom značení </t>
    </r>
    <r>
      <rPr>
        <b/>
        <sz val="9"/>
        <color theme="1"/>
        <rFont val="Arial Narrow"/>
        <family val="2"/>
        <charset val="238"/>
      </rPr>
      <t>sa čaká na vhodné poveternostné podmienky (odhad marec-apríl).</t>
    </r>
  </si>
  <si>
    <r>
      <t xml:space="preserve">Nastavili sa terminy realizácie. </t>
    </r>
    <r>
      <rPr>
        <b/>
        <sz val="9"/>
        <color theme="1"/>
        <rFont val="Arial Narrow"/>
        <family val="2"/>
        <charset val="238"/>
      </rPr>
      <t xml:space="preserve">Realizácia závisí od schválenia rozpočtu 2025. </t>
    </r>
  </si>
  <si>
    <t>MŠ ktoré získali financovanie zo SIEA MŠ Lietavska - 426 277,00 Eur, Pifflova - 426 277,00 Eur, Bohrova - 427 326,00 Eur, MČ získala dotáciu 224 629,00 Eur.
Príprava VO na realizáciu obnovy objektov MŠ Lietavska, Pifflova a Bohrova, ZŠ Gessayova.</t>
  </si>
  <si>
    <r>
      <t xml:space="preserve">Projektová dokumentácia spracovaná, vyhodnotenie verejného obstarávania v marci 2025. </t>
    </r>
    <r>
      <rPr>
        <b/>
        <sz val="9"/>
        <color theme="1"/>
        <rFont val="Arial Narrow"/>
        <family val="2"/>
        <charset val="238"/>
      </rPr>
      <t xml:space="preserve">Realizácia závisí od schválenia rozpočtu 2025. </t>
    </r>
  </si>
  <si>
    <t>VO ukončené, kontrola VO v SIEA (trvanie 30-90 dní), následne realizácia.</t>
  </si>
  <si>
    <r>
      <t xml:space="preserve">Projektová dokumentácia Cyklotrasa č.17, Stavebný úrad Bratislava Staré mesto, </t>
    </r>
    <r>
      <rPr>
        <b/>
        <sz val="9"/>
        <color theme="1"/>
        <rFont val="Arial Narrow"/>
        <family val="2"/>
        <charset val="238"/>
      </rPr>
      <t>zastavené konanie</t>
    </r>
    <r>
      <rPr>
        <sz val="9"/>
        <color theme="1"/>
        <rFont val="Arial Narrow"/>
        <family val="2"/>
        <charset val="238"/>
      </rPr>
      <t>, z dôvodu požiadavky ma doplnenie vyjadrení.</t>
    </r>
  </si>
  <si>
    <t>PD Mlynarovičova dokončená.
PD Rovniankova externý dodávateľ pracuje na projekte organizácie dopravy</t>
  </si>
  <si>
    <t>Finalizácia projektovej dokumentácie, realizácia závisí od vyhlásenia výzvy (Fond na podporu športu),</t>
  </si>
  <si>
    <t>Prvá etapa štúdie z troch je hotová, predpokladaný odhad čerpania na druhú etapu je 30 000€.</t>
  </si>
  <si>
    <t xml:space="preserve">Bude sa realizovať v 12. týždni </t>
  </si>
  <si>
    <t>ŠFRB schválil len časť prostriedkov (cca 10%) realizácia sa pravdepodobne odsunie až po získaní externého financovania vo väčšej miere. Úpravy len pre núdzové bývanie, obnovujú sa priestory na 1. NP  (požiadavka Oddelenia sociálnych vecí), ukončenie apríl/máj 2025</t>
  </si>
  <si>
    <t>Humenské nám. - príprava architektovnickej štúdie</t>
  </si>
  <si>
    <t>Dopracováva sa projekt na gravitačnú kanalizáciu. MiU Petržalka má všetky vyjadrenia (siete), predpoklad realizácie do mája 2025.</t>
  </si>
  <si>
    <t>V marci ukončené verejné obstarávanie na dodávateľa PD pre Zariadenie opatrovateľskej služby Haanova 7 a Denný stacionár Osuského 9</t>
  </si>
  <si>
    <r>
      <t xml:space="preserve">Na geologické sondáže pre prípravu podkladov pre architektonickú súťaž. </t>
    </r>
    <r>
      <rPr>
        <b/>
        <sz val="9"/>
        <color theme="1"/>
        <rFont val="Arial Narrow"/>
        <family val="2"/>
        <charset val="238"/>
      </rPr>
      <t xml:space="preserve">Vyčerpané.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</si>
</sst>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B050"/>
      <name val="Arial Narrow"/>
      <family val="2"/>
      <charset val="238"/>
    </font>
    <font>
      <sz val="9"/>
      <color rgb="FFFF0000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6" fontId="6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1"/>
  <sheetViews>
    <sheetView tabSelected="1" zoomScale="120" zoomScaleNormal="120" workbookViewId="0">
      <pane ySplit="4" topLeftCell="A35" activePane="bottomLeft" state="frozen"/>
      <selection pane="bottomLeft" activeCell="K36" sqref="K36"/>
    </sheetView>
  </sheetViews>
  <sheetFormatPr defaultColWidth="9.140625" defaultRowHeight="13.5" x14ac:dyDescent="0.25"/>
  <cols>
    <col min="1" max="1" width="4.42578125" style="8" customWidth="1"/>
    <col min="2" max="2" width="25.28515625" style="8" customWidth="1"/>
    <col min="3" max="3" width="6.140625" style="8" bestFit="1" customWidth="1"/>
    <col min="4" max="7" width="8.7109375" style="8" customWidth="1"/>
    <col min="8" max="8" width="48.28515625" style="8" customWidth="1"/>
    <col min="9" max="9" width="1.7109375" style="62" customWidth="1"/>
    <col min="10" max="10" width="5.85546875" style="83" customWidth="1"/>
    <col min="11" max="11" width="36" style="86" customWidth="1"/>
    <col min="12" max="12" width="38" style="64" customWidth="1"/>
    <col min="13" max="16" width="8.7109375" style="62" customWidth="1"/>
    <col min="17" max="16384" width="9.140625" style="8"/>
  </cols>
  <sheetData>
    <row r="1" spans="1:16" x14ac:dyDescent="0.25">
      <c r="A1" s="92" t="s">
        <v>0</v>
      </c>
      <c r="B1" s="93"/>
      <c r="C1" s="94" t="s">
        <v>1</v>
      </c>
      <c r="D1" s="94"/>
      <c r="E1" s="94"/>
      <c r="F1" s="94"/>
      <c r="G1" s="94"/>
      <c r="H1" s="10" t="s">
        <v>84</v>
      </c>
      <c r="J1" s="82"/>
      <c r="K1" s="77"/>
      <c r="L1" s="63"/>
      <c r="M1" s="8"/>
      <c r="N1" s="8"/>
      <c r="O1" s="8"/>
      <c r="P1" s="8"/>
    </row>
    <row r="2" spans="1:16" x14ac:dyDescent="0.25">
      <c r="A2" s="95"/>
      <c r="B2" s="96"/>
      <c r="C2" s="96"/>
      <c r="D2" s="96"/>
      <c r="E2" s="96"/>
      <c r="F2" s="96"/>
      <c r="G2" s="96"/>
      <c r="H2" s="97"/>
      <c r="J2" s="82"/>
      <c r="K2" s="77"/>
      <c r="L2" s="63"/>
      <c r="M2" s="8"/>
      <c r="N2" s="8"/>
      <c r="O2" s="8"/>
      <c r="P2" s="8"/>
    </row>
    <row r="3" spans="1:16" ht="54" x14ac:dyDescent="0.25">
      <c r="A3" s="60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80</v>
      </c>
      <c r="G3" s="14" t="s">
        <v>83</v>
      </c>
      <c r="H3" s="14" t="s">
        <v>220</v>
      </c>
      <c r="J3" s="82"/>
      <c r="K3" s="77"/>
      <c r="L3" s="63"/>
      <c r="M3" s="8"/>
      <c r="N3" s="8"/>
      <c r="O3" s="8"/>
      <c r="P3" s="8"/>
    </row>
    <row r="4" spans="1:16" x14ac:dyDescent="0.25">
      <c r="A4" s="95"/>
      <c r="B4" s="96"/>
      <c r="C4" s="96"/>
      <c r="D4" s="96"/>
      <c r="E4" s="96"/>
      <c r="F4" s="96"/>
      <c r="G4" s="96"/>
      <c r="H4" s="97"/>
    </row>
    <row r="5" spans="1:16" ht="67.5" x14ac:dyDescent="0.25">
      <c r="A5" s="46">
        <v>1</v>
      </c>
      <c r="B5" s="57" t="s">
        <v>162</v>
      </c>
      <c r="C5" s="16" t="s">
        <v>4</v>
      </c>
      <c r="D5" s="17">
        <v>0</v>
      </c>
      <c r="E5" s="18">
        <v>10000</v>
      </c>
      <c r="F5" s="18">
        <v>303.83999999999997</v>
      </c>
      <c r="G5" s="18">
        <v>30000</v>
      </c>
      <c r="H5" s="3" t="s">
        <v>221</v>
      </c>
      <c r="J5" s="82"/>
      <c r="K5" s="74"/>
      <c r="M5" s="8"/>
      <c r="N5" s="8"/>
      <c r="O5" s="8"/>
      <c r="P5" s="8"/>
    </row>
    <row r="6" spans="1:16" ht="27" x14ac:dyDescent="0.25">
      <c r="A6" s="46">
        <f>A5+1</f>
        <v>2</v>
      </c>
      <c r="B6" s="15" t="s">
        <v>90</v>
      </c>
      <c r="C6" s="16" t="s">
        <v>4</v>
      </c>
      <c r="D6" s="17">
        <v>0</v>
      </c>
      <c r="E6" s="18">
        <v>40000</v>
      </c>
      <c r="F6" s="18">
        <v>0</v>
      </c>
      <c r="G6" s="18">
        <v>51751.18</v>
      </c>
      <c r="H6" s="3" t="s">
        <v>252</v>
      </c>
      <c r="J6" s="82"/>
      <c r="K6" s="74"/>
      <c r="L6" s="63"/>
      <c r="M6" s="8"/>
      <c r="N6" s="8"/>
      <c r="O6" s="8"/>
      <c r="P6" s="8"/>
    </row>
    <row r="7" spans="1:16" ht="40.5" x14ac:dyDescent="0.25">
      <c r="A7" s="46">
        <f t="shared" ref="A7:A48" si="0">A6+1</f>
        <v>3</v>
      </c>
      <c r="B7" s="15" t="s">
        <v>91</v>
      </c>
      <c r="C7" s="16" t="s">
        <v>4</v>
      </c>
      <c r="D7" s="17">
        <v>0</v>
      </c>
      <c r="E7" s="18">
        <v>15000</v>
      </c>
      <c r="F7" s="18">
        <v>0</v>
      </c>
      <c r="G7" s="18">
        <v>14993.53</v>
      </c>
      <c r="H7" s="3" t="s">
        <v>222</v>
      </c>
      <c r="J7" s="82"/>
      <c r="K7" s="78"/>
      <c r="M7" s="8"/>
      <c r="N7" s="8"/>
      <c r="O7" s="8"/>
      <c r="P7" s="8"/>
    </row>
    <row r="8" spans="1:16" ht="27" x14ac:dyDescent="0.25">
      <c r="A8" s="46">
        <f t="shared" si="0"/>
        <v>4</v>
      </c>
      <c r="B8" s="19" t="s">
        <v>112</v>
      </c>
      <c r="C8" s="20" t="s">
        <v>6</v>
      </c>
      <c r="D8" s="21">
        <v>8218</v>
      </c>
      <c r="E8" s="21">
        <v>30000</v>
      </c>
      <c r="F8" s="21">
        <v>6496</v>
      </c>
      <c r="G8" s="33">
        <v>94471.71</v>
      </c>
      <c r="H8" s="2" t="s">
        <v>256</v>
      </c>
      <c r="J8" s="82"/>
      <c r="K8" s="74"/>
      <c r="M8" s="8"/>
      <c r="N8" s="8"/>
      <c r="O8" s="8"/>
      <c r="P8" s="8"/>
    </row>
    <row r="9" spans="1:16" ht="27" x14ac:dyDescent="0.25">
      <c r="A9" s="46">
        <f t="shared" si="0"/>
        <v>5</v>
      </c>
      <c r="B9" s="19" t="s">
        <v>93</v>
      </c>
      <c r="C9" s="20" t="s">
        <v>6</v>
      </c>
      <c r="D9" s="22">
        <v>14417.78</v>
      </c>
      <c r="E9" s="22">
        <v>24640</v>
      </c>
      <c r="F9" s="22">
        <v>2154.7399999999998</v>
      </c>
      <c r="G9" s="33">
        <v>0</v>
      </c>
      <c r="H9" s="2" t="s">
        <v>223</v>
      </c>
      <c r="J9" s="82"/>
      <c r="K9" s="76"/>
      <c r="L9" s="74"/>
      <c r="M9" s="8"/>
      <c r="N9" s="8"/>
      <c r="O9" s="8"/>
      <c r="P9" s="8"/>
    </row>
    <row r="10" spans="1:16" ht="40.5" x14ac:dyDescent="0.25">
      <c r="A10" s="46">
        <f t="shared" si="0"/>
        <v>6</v>
      </c>
      <c r="B10" s="19" t="s">
        <v>174</v>
      </c>
      <c r="C10" s="20" t="s">
        <v>6</v>
      </c>
      <c r="D10" s="22">
        <v>0</v>
      </c>
      <c r="E10" s="22">
        <v>0</v>
      </c>
      <c r="F10" s="22">
        <v>0</v>
      </c>
      <c r="G10" s="33">
        <v>350000</v>
      </c>
      <c r="H10" s="2" t="s">
        <v>224</v>
      </c>
      <c r="J10" s="82"/>
      <c r="K10" s="66"/>
      <c r="L10" s="63"/>
      <c r="M10" s="8"/>
      <c r="N10" s="8"/>
      <c r="O10" s="8"/>
      <c r="P10" s="8"/>
    </row>
    <row r="11" spans="1:16" ht="40.5" x14ac:dyDescent="0.25">
      <c r="A11" s="46">
        <f t="shared" si="0"/>
        <v>7</v>
      </c>
      <c r="B11" s="15" t="s">
        <v>47</v>
      </c>
      <c r="C11" s="28" t="s">
        <v>7</v>
      </c>
      <c r="D11" s="17">
        <v>0</v>
      </c>
      <c r="E11" s="18">
        <v>10000</v>
      </c>
      <c r="F11" s="18">
        <v>0</v>
      </c>
      <c r="G11" s="18">
        <v>10000</v>
      </c>
      <c r="H11" s="3" t="s">
        <v>251</v>
      </c>
      <c r="I11" s="68"/>
      <c r="J11" s="82"/>
      <c r="K11" s="66"/>
      <c r="L11" s="63"/>
      <c r="M11" s="8"/>
      <c r="N11" s="8"/>
      <c r="O11" s="8"/>
      <c r="P11" s="8"/>
    </row>
    <row r="12" spans="1:16" ht="54" x14ac:dyDescent="0.25">
      <c r="A12" s="46">
        <f t="shared" si="0"/>
        <v>8</v>
      </c>
      <c r="B12" s="19" t="s">
        <v>139</v>
      </c>
      <c r="C12" s="20" t="s">
        <v>9</v>
      </c>
      <c r="D12" s="21">
        <v>147173.5</v>
      </c>
      <c r="E12" s="22">
        <v>9560</v>
      </c>
      <c r="F12" s="31">
        <f>8322.2+1620</f>
        <v>9942.2000000000007</v>
      </c>
      <c r="G12" s="31">
        <v>0</v>
      </c>
      <c r="H12" s="2" t="s">
        <v>225</v>
      </c>
      <c r="I12" s="30"/>
      <c r="J12" s="82"/>
      <c r="K12" s="87"/>
      <c r="M12" s="8"/>
      <c r="N12" s="8"/>
      <c r="O12" s="8"/>
      <c r="P12" s="8"/>
    </row>
    <row r="13" spans="1:16" ht="27" x14ac:dyDescent="0.25">
      <c r="A13" s="46">
        <f t="shared" si="0"/>
        <v>9</v>
      </c>
      <c r="B13" s="15" t="s">
        <v>161</v>
      </c>
      <c r="C13" s="16" t="s">
        <v>9</v>
      </c>
      <c r="D13" s="17">
        <v>0</v>
      </c>
      <c r="E13" s="18">
        <v>1309</v>
      </c>
      <c r="F13" s="18">
        <v>1500</v>
      </c>
      <c r="G13" s="18">
        <v>60000</v>
      </c>
      <c r="H13" s="3" t="s">
        <v>258</v>
      </c>
      <c r="I13" s="30"/>
      <c r="J13" s="82"/>
      <c r="K13" s="74"/>
      <c r="M13" s="8"/>
      <c r="N13" s="8"/>
      <c r="O13" s="8"/>
      <c r="P13" s="8"/>
    </row>
    <row r="14" spans="1:16" x14ac:dyDescent="0.25">
      <c r="A14" s="46">
        <f t="shared" si="0"/>
        <v>10</v>
      </c>
      <c r="B14" s="19" t="s">
        <v>45</v>
      </c>
      <c r="C14" s="20" t="s">
        <v>9</v>
      </c>
      <c r="D14" s="21">
        <v>0</v>
      </c>
      <c r="E14" s="22">
        <v>200000</v>
      </c>
      <c r="F14" s="31">
        <v>0</v>
      </c>
      <c r="G14" s="31">
        <f t="shared" ref="G14:G15" si="1">E14-F14</f>
        <v>200000</v>
      </c>
      <c r="H14" s="2" t="s">
        <v>226</v>
      </c>
      <c r="J14" s="82"/>
      <c r="K14" s="76"/>
      <c r="L14" s="63"/>
      <c r="M14" s="8"/>
      <c r="N14" s="8"/>
      <c r="O14" s="8"/>
      <c r="P14" s="8"/>
    </row>
    <row r="15" spans="1:16" ht="40.5" x14ac:dyDescent="0.25">
      <c r="A15" s="46">
        <f t="shared" si="0"/>
        <v>11</v>
      </c>
      <c r="B15" s="19" t="s">
        <v>49</v>
      </c>
      <c r="C15" s="20" t="s">
        <v>9</v>
      </c>
      <c r="D15" s="21">
        <v>0</v>
      </c>
      <c r="E15" s="22">
        <v>51000</v>
      </c>
      <c r="F15" s="31">
        <v>23868.1</v>
      </c>
      <c r="G15" s="31">
        <f t="shared" si="1"/>
        <v>27131.9</v>
      </c>
      <c r="H15" s="2" t="s">
        <v>227</v>
      </c>
      <c r="J15" s="82"/>
      <c r="K15" s="76"/>
      <c r="L15" s="74"/>
      <c r="M15" s="8"/>
      <c r="N15" s="8"/>
      <c r="O15" s="8"/>
      <c r="P15" s="8"/>
    </row>
    <row r="16" spans="1:16" x14ac:dyDescent="0.25">
      <c r="A16" s="46">
        <f t="shared" si="0"/>
        <v>12</v>
      </c>
      <c r="B16" s="19" t="s">
        <v>52</v>
      </c>
      <c r="C16" s="20" t="s">
        <v>9</v>
      </c>
      <c r="D16" s="21">
        <v>0</v>
      </c>
      <c r="E16" s="22">
        <v>200000</v>
      </c>
      <c r="F16" s="31">
        <v>200000</v>
      </c>
      <c r="G16" s="31">
        <v>500000</v>
      </c>
      <c r="H16" s="50" t="s">
        <v>228</v>
      </c>
      <c r="J16" s="82"/>
      <c r="K16" s="76"/>
      <c r="L16" s="63"/>
      <c r="M16" s="8"/>
      <c r="N16" s="8"/>
      <c r="O16" s="8"/>
      <c r="P16" s="8"/>
    </row>
    <row r="17" spans="1:43" ht="67.5" x14ac:dyDescent="0.25">
      <c r="A17" s="46">
        <f t="shared" si="0"/>
        <v>13</v>
      </c>
      <c r="B17" s="19" t="s">
        <v>70</v>
      </c>
      <c r="C17" s="20" t="s">
        <v>9</v>
      </c>
      <c r="D17" s="21">
        <v>0</v>
      </c>
      <c r="E17" s="22">
        <v>0</v>
      </c>
      <c r="F17" s="31">
        <v>0</v>
      </c>
      <c r="G17" s="31">
        <v>350000</v>
      </c>
      <c r="H17" s="2" t="s">
        <v>253</v>
      </c>
      <c r="J17" s="82"/>
      <c r="K17" s="64"/>
      <c r="M17" s="8"/>
      <c r="N17" s="8"/>
      <c r="O17" s="8"/>
      <c r="P17" s="8"/>
    </row>
    <row r="18" spans="1:43" ht="27" x14ac:dyDescent="0.25">
      <c r="A18" s="46">
        <f t="shared" si="0"/>
        <v>14</v>
      </c>
      <c r="B18" s="19" t="s">
        <v>54</v>
      </c>
      <c r="C18" s="20" t="s">
        <v>9</v>
      </c>
      <c r="D18" s="21">
        <v>0</v>
      </c>
      <c r="E18" s="22">
        <v>0</v>
      </c>
      <c r="F18" s="31">
        <v>0</v>
      </c>
      <c r="G18" s="31">
        <v>450000</v>
      </c>
      <c r="H18" s="2" t="s">
        <v>254</v>
      </c>
      <c r="J18" s="82"/>
      <c r="K18" s="76"/>
      <c r="L18" s="63"/>
      <c r="M18" s="8"/>
      <c r="N18" s="8"/>
      <c r="O18" s="8"/>
      <c r="P18" s="8"/>
    </row>
    <row r="19" spans="1:43" x14ac:dyDescent="0.25">
      <c r="A19" s="46">
        <f t="shared" si="0"/>
        <v>15</v>
      </c>
      <c r="B19" s="100" t="s">
        <v>55</v>
      </c>
      <c r="C19" s="20" t="s">
        <v>9</v>
      </c>
      <c r="D19" s="21">
        <v>0</v>
      </c>
      <c r="E19" s="22">
        <v>0</v>
      </c>
      <c r="F19" s="31">
        <v>0</v>
      </c>
      <c r="G19" s="31">
        <v>100000</v>
      </c>
      <c r="H19" s="1" t="s">
        <v>21</v>
      </c>
      <c r="J19" s="82"/>
      <c r="K19" s="76"/>
      <c r="L19" s="63"/>
      <c r="M19" s="8"/>
      <c r="N19" s="8"/>
      <c r="O19" s="8"/>
      <c r="P19" s="8"/>
    </row>
    <row r="20" spans="1:43" x14ac:dyDescent="0.25">
      <c r="A20" s="46">
        <f t="shared" si="0"/>
        <v>16</v>
      </c>
      <c r="B20" s="101"/>
      <c r="C20" s="20" t="s">
        <v>9</v>
      </c>
      <c r="D20" s="21">
        <v>0</v>
      </c>
      <c r="E20" s="22">
        <v>0</v>
      </c>
      <c r="F20" s="31">
        <v>0</v>
      </c>
      <c r="G20" s="31">
        <v>385193</v>
      </c>
      <c r="H20" s="2" t="s">
        <v>255</v>
      </c>
      <c r="J20" s="82"/>
      <c r="K20" s="76"/>
      <c r="L20" s="63"/>
      <c r="M20" s="8"/>
      <c r="N20" s="8"/>
      <c r="O20" s="8"/>
      <c r="P20" s="8"/>
    </row>
    <row r="21" spans="1:43" x14ac:dyDescent="0.25">
      <c r="A21" s="46">
        <f t="shared" si="0"/>
        <v>17</v>
      </c>
      <c r="B21" s="19" t="s">
        <v>57</v>
      </c>
      <c r="C21" s="20" t="s">
        <v>10</v>
      </c>
      <c r="D21" s="21">
        <v>0</v>
      </c>
      <c r="E21" s="21">
        <v>10000</v>
      </c>
      <c r="F21" s="33">
        <v>0</v>
      </c>
      <c r="G21" s="21">
        <f t="shared" ref="G21:G23" si="2">E21-F21</f>
        <v>10000</v>
      </c>
      <c r="H21" s="1" t="s">
        <v>229</v>
      </c>
      <c r="J21" s="82"/>
      <c r="K21" s="76"/>
      <c r="L21" s="63"/>
      <c r="M21" s="8"/>
      <c r="N21" s="8"/>
      <c r="O21" s="8"/>
      <c r="P21" s="8"/>
    </row>
    <row r="22" spans="1:43" ht="27" x14ac:dyDescent="0.25">
      <c r="A22" s="46">
        <f t="shared" si="0"/>
        <v>18</v>
      </c>
      <c r="B22" s="100" t="s">
        <v>60</v>
      </c>
      <c r="C22" s="20" t="s">
        <v>10</v>
      </c>
      <c r="D22" s="21">
        <v>7018.8</v>
      </c>
      <c r="E22" s="21">
        <v>68000</v>
      </c>
      <c r="F22" s="33">
        <v>0</v>
      </c>
      <c r="G22" s="33">
        <v>0</v>
      </c>
      <c r="H22" s="59" t="s">
        <v>230</v>
      </c>
      <c r="J22" s="82"/>
      <c r="K22" s="76"/>
      <c r="L22" s="74"/>
      <c r="M22" s="8"/>
      <c r="N22" s="8"/>
      <c r="O22" s="8"/>
      <c r="P22" s="8"/>
    </row>
    <row r="23" spans="1:43" x14ac:dyDescent="0.25">
      <c r="A23" s="46">
        <f t="shared" si="0"/>
        <v>19</v>
      </c>
      <c r="B23" s="101"/>
      <c r="C23" s="20" t="s">
        <v>10</v>
      </c>
      <c r="D23" s="21">
        <v>271000</v>
      </c>
      <c r="E23" s="21">
        <v>0</v>
      </c>
      <c r="F23" s="33">
        <v>0</v>
      </c>
      <c r="G23" s="21">
        <f t="shared" si="2"/>
        <v>0</v>
      </c>
      <c r="H23" s="50" t="s">
        <v>39</v>
      </c>
      <c r="J23" s="82"/>
      <c r="K23" s="77"/>
      <c r="L23" s="63"/>
      <c r="M23" s="8"/>
      <c r="N23" s="8"/>
      <c r="O23" s="8"/>
      <c r="P23" s="8"/>
    </row>
    <row r="24" spans="1:43" s="73" customFormat="1" ht="81" x14ac:dyDescent="0.25">
      <c r="A24" s="46">
        <f t="shared" si="0"/>
        <v>20</v>
      </c>
      <c r="B24" s="15" t="s">
        <v>106</v>
      </c>
      <c r="C24" s="16" t="s">
        <v>19</v>
      </c>
      <c r="D24" s="17">
        <v>0</v>
      </c>
      <c r="E24" s="17">
        <v>400000</v>
      </c>
      <c r="F24" s="17">
        <v>0</v>
      </c>
      <c r="G24" s="17">
        <v>347454.65</v>
      </c>
      <c r="H24" s="3" t="s">
        <v>246</v>
      </c>
      <c r="I24" s="62"/>
      <c r="J24" s="69"/>
      <c r="K24" s="76"/>
      <c r="L24" s="64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1:43" ht="40.5" x14ac:dyDescent="0.25">
      <c r="A25" s="46">
        <f t="shared" si="0"/>
        <v>21</v>
      </c>
      <c r="B25" s="19" t="s">
        <v>197</v>
      </c>
      <c r="C25" s="20" t="s">
        <v>10</v>
      </c>
      <c r="D25" s="21">
        <v>44567.4</v>
      </c>
      <c r="E25" s="21">
        <v>150000</v>
      </c>
      <c r="F25" s="33">
        <v>0</v>
      </c>
      <c r="G25" s="33">
        <v>150000</v>
      </c>
      <c r="H25" s="59" t="s">
        <v>231</v>
      </c>
      <c r="J25" s="82"/>
      <c r="K25" s="76"/>
      <c r="L25" s="74"/>
      <c r="M25" s="8"/>
      <c r="N25" s="8"/>
      <c r="O25" s="8"/>
      <c r="P25" s="8"/>
    </row>
    <row r="26" spans="1:43" x14ac:dyDescent="0.25">
      <c r="A26" s="46">
        <f t="shared" si="0"/>
        <v>22</v>
      </c>
      <c r="B26" s="100" t="s">
        <v>62</v>
      </c>
      <c r="C26" s="20" t="s">
        <v>10</v>
      </c>
      <c r="D26" s="21">
        <v>0</v>
      </c>
      <c r="E26" s="21">
        <v>0</v>
      </c>
      <c r="F26" s="33">
        <v>0</v>
      </c>
      <c r="G26" s="33">
        <v>497510</v>
      </c>
      <c r="H26" s="1" t="s">
        <v>233</v>
      </c>
      <c r="J26" s="82"/>
      <c r="K26" s="76"/>
      <c r="L26" s="63"/>
      <c r="M26" s="8"/>
      <c r="N26" s="8"/>
      <c r="O26" s="8"/>
      <c r="P26" s="8"/>
    </row>
    <row r="27" spans="1:43" x14ac:dyDescent="0.25">
      <c r="A27" s="46">
        <f t="shared" si="0"/>
        <v>23</v>
      </c>
      <c r="B27" s="101"/>
      <c r="C27" s="20" t="s">
        <v>10</v>
      </c>
      <c r="D27" s="21">
        <v>0</v>
      </c>
      <c r="E27" s="21">
        <v>0</v>
      </c>
      <c r="F27" s="33">
        <v>0</v>
      </c>
      <c r="G27" s="33">
        <v>1500000</v>
      </c>
      <c r="H27" s="2" t="s">
        <v>232</v>
      </c>
      <c r="J27" s="82"/>
      <c r="L27" s="63"/>
      <c r="M27" s="8"/>
      <c r="N27" s="8"/>
      <c r="O27" s="8"/>
      <c r="P27" s="8"/>
    </row>
    <row r="28" spans="1:43" ht="54" x14ac:dyDescent="0.25">
      <c r="A28" s="46">
        <f t="shared" si="0"/>
        <v>24</v>
      </c>
      <c r="B28" s="19" t="s">
        <v>65</v>
      </c>
      <c r="C28" s="20" t="s">
        <v>12</v>
      </c>
      <c r="D28" s="33">
        <f>23723.29+48800</f>
        <v>72523.290000000008</v>
      </c>
      <c r="E28" s="31">
        <v>250000</v>
      </c>
      <c r="F28" s="31">
        <v>129478.8</v>
      </c>
      <c r="G28" s="31">
        <f>E28-F28</f>
        <v>120521.2</v>
      </c>
      <c r="H28" s="2" t="s">
        <v>244</v>
      </c>
      <c r="J28" s="82"/>
      <c r="K28" s="76"/>
      <c r="L28" s="74"/>
      <c r="M28" s="8"/>
      <c r="N28" s="8"/>
      <c r="O28" s="8"/>
      <c r="P28" s="8"/>
    </row>
    <row r="29" spans="1:43" ht="27" x14ac:dyDescent="0.25">
      <c r="A29" s="46">
        <f t="shared" si="0"/>
        <v>25</v>
      </c>
      <c r="B29" s="19" t="s">
        <v>63</v>
      </c>
      <c r="C29" s="20" t="s">
        <v>12</v>
      </c>
      <c r="D29" s="21">
        <v>6091</v>
      </c>
      <c r="E29" s="22">
        <v>40000</v>
      </c>
      <c r="F29" s="31">
        <f>395.94+6800</f>
        <v>7195.94</v>
      </c>
      <c r="G29" s="31">
        <v>55000</v>
      </c>
      <c r="H29" s="2" t="s">
        <v>243</v>
      </c>
      <c r="J29" s="82"/>
      <c r="K29" s="88"/>
      <c r="L29" s="76"/>
      <c r="M29" s="8"/>
      <c r="N29" s="8"/>
      <c r="O29" s="8"/>
      <c r="P29" s="8"/>
    </row>
    <row r="30" spans="1:43" ht="40.5" x14ac:dyDescent="0.25">
      <c r="A30" s="46">
        <f t="shared" si="0"/>
        <v>26</v>
      </c>
      <c r="B30" s="19" t="s">
        <v>64</v>
      </c>
      <c r="C30" s="20" t="s">
        <v>12</v>
      </c>
      <c r="D30" s="21">
        <v>0</v>
      </c>
      <c r="E30" s="22">
        <v>52000</v>
      </c>
      <c r="F30" s="31">
        <v>23812.560000000001</v>
      </c>
      <c r="G30" s="31">
        <v>0</v>
      </c>
      <c r="H30" s="2" t="s">
        <v>235</v>
      </c>
      <c r="J30" s="82"/>
      <c r="K30" s="76"/>
      <c r="L30" s="76"/>
      <c r="M30" s="8"/>
      <c r="N30" s="8"/>
      <c r="O30" s="8"/>
      <c r="P30" s="8"/>
    </row>
    <row r="31" spans="1:43" ht="27" x14ac:dyDescent="0.25">
      <c r="A31" s="46">
        <f t="shared" si="0"/>
        <v>27</v>
      </c>
      <c r="B31" s="15" t="s">
        <v>179</v>
      </c>
      <c r="C31" s="16" t="s">
        <v>12</v>
      </c>
      <c r="D31" s="17">
        <v>0</v>
      </c>
      <c r="E31" s="18">
        <v>150000</v>
      </c>
      <c r="F31" s="18">
        <v>69000</v>
      </c>
      <c r="G31" s="18">
        <f>E31-F31</f>
        <v>81000</v>
      </c>
      <c r="H31" s="3" t="s">
        <v>234</v>
      </c>
      <c r="J31" s="82"/>
      <c r="K31" s="76"/>
      <c r="L31" s="74"/>
      <c r="M31" s="8"/>
      <c r="N31" s="8"/>
      <c r="O31" s="8"/>
      <c r="P31" s="8"/>
    </row>
    <row r="32" spans="1:43" x14ac:dyDescent="0.25">
      <c r="A32" s="46">
        <f t="shared" si="0"/>
        <v>28</v>
      </c>
      <c r="B32" s="15" t="s">
        <v>180</v>
      </c>
      <c r="C32" s="16" t="s">
        <v>13</v>
      </c>
      <c r="D32" s="17">
        <v>18112.93</v>
      </c>
      <c r="E32" s="18">
        <v>40000</v>
      </c>
      <c r="F32" s="18">
        <v>34071.360000000001</v>
      </c>
      <c r="G32" s="18">
        <v>0</v>
      </c>
      <c r="H32" s="84" t="s">
        <v>236</v>
      </c>
      <c r="J32" s="82"/>
      <c r="K32" s="76"/>
      <c r="L32" s="74"/>
      <c r="M32" s="8"/>
      <c r="N32" s="8"/>
      <c r="O32" s="8"/>
      <c r="P32" s="8"/>
    </row>
    <row r="33" spans="1:16" ht="27" x14ac:dyDescent="0.25">
      <c r="A33" s="46">
        <f t="shared" si="0"/>
        <v>29</v>
      </c>
      <c r="B33" s="42" t="s">
        <v>237</v>
      </c>
      <c r="C33" s="43" t="s">
        <v>14</v>
      </c>
      <c r="D33" s="80">
        <v>0</v>
      </c>
      <c r="E33" s="31">
        <v>31725</v>
      </c>
      <c r="F33" s="31">
        <v>22425</v>
      </c>
      <c r="G33" s="31">
        <v>0</v>
      </c>
      <c r="H33" s="2" t="s">
        <v>257</v>
      </c>
      <c r="J33" s="82"/>
      <c r="K33" s="76"/>
      <c r="L33" s="89"/>
      <c r="M33" s="8"/>
      <c r="N33" s="8"/>
      <c r="O33" s="8"/>
      <c r="P33" s="8"/>
    </row>
    <row r="34" spans="1:16" x14ac:dyDescent="0.25">
      <c r="A34" s="46">
        <f t="shared" si="0"/>
        <v>30</v>
      </c>
      <c r="B34" s="42" t="s">
        <v>69</v>
      </c>
      <c r="C34" s="43" t="s">
        <v>14</v>
      </c>
      <c r="D34" s="61">
        <v>0</v>
      </c>
      <c r="E34" s="31">
        <v>0</v>
      </c>
      <c r="F34" s="31">
        <v>0</v>
      </c>
      <c r="G34" s="31">
        <v>200000</v>
      </c>
      <c r="H34" s="85" t="s">
        <v>238</v>
      </c>
      <c r="J34" s="82"/>
      <c r="K34" s="76"/>
      <c r="L34" s="63"/>
      <c r="M34" s="8"/>
      <c r="N34" s="8"/>
      <c r="O34" s="8"/>
      <c r="P34" s="8"/>
    </row>
    <row r="35" spans="1:16" ht="40.5" x14ac:dyDescent="0.25">
      <c r="A35" s="46">
        <f t="shared" si="0"/>
        <v>31</v>
      </c>
      <c r="B35" s="19" t="s">
        <v>144</v>
      </c>
      <c r="C35" s="43" t="s">
        <v>15</v>
      </c>
      <c r="D35" s="21">
        <v>0</v>
      </c>
      <c r="E35" s="21">
        <v>4500</v>
      </c>
      <c r="F35" s="21">
        <f>5605.38+1116+4984.58</f>
        <v>11705.96</v>
      </c>
      <c r="G35" s="21">
        <v>0</v>
      </c>
      <c r="H35" s="2" t="s">
        <v>239</v>
      </c>
      <c r="J35" s="82"/>
      <c r="K35" s="76"/>
      <c r="L35" s="74"/>
      <c r="M35" s="8"/>
      <c r="N35" s="8"/>
      <c r="O35" s="8"/>
      <c r="P35" s="8"/>
    </row>
    <row r="36" spans="1:16" ht="54" x14ac:dyDescent="0.25">
      <c r="A36" s="46">
        <f t="shared" si="0"/>
        <v>32</v>
      </c>
      <c r="B36" s="19" t="s">
        <v>207</v>
      </c>
      <c r="C36" s="47">
        <v>45360</v>
      </c>
      <c r="D36" s="21">
        <v>46410</v>
      </c>
      <c r="E36" s="31"/>
      <c r="F36" s="31">
        <v>10141.19</v>
      </c>
      <c r="G36" s="31">
        <v>10829.17</v>
      </c>
      <c r="H36" s="59" t="s">
        <v>247</v>
      </c>
      <c r="J36" s="82"/>
      <c r="K36" s="76"/>
      <c r="L36" s="72"/>
      <c r="M36" s="8"/>
      <c r="N36" s="8"/>
      <c r="O36" s="8"/>
      <c r="P36" s="8"/>
    </row>
    <row r="37" spans="1:16" ht="27" x14ac:dyDescent="0.25">
      <c r="A37" s="46">
        <f t="shared" si="0"/>
        <v>33</v>
      </c>
      <c r="B37" s="81" t="s">
        <v>210</v>
      </c>
      <c r="C37" s="20" t="s">
        <v>15</v>
      </c>
      <c r="D37" s="21">
        <v>0</v>
      </c>
      <c r="E37" s="31">
        <v>405500</v>
      </c>
      <c r="F37" s="31">
        <v>142005.5</v>
      </c>
      <c r="G37" s="54">
        <v>150000</v>
      </c>
      <c r="H37" s="50" t="s">
        <v>240</v>
      </c>
      <c r="J37" s="82"/>
      <c r="K37" s="76"/>
      <c r="L37" s="74"/>
      <c r="M37" s="8"/>
      <c r="N37" s="8"/>
      <c r="O37" s="8"/>
      <c r="P37" s="8"/>
    </row>
    <row r="38" spans="1:16" ht="27" x14ac:dyDescent="0.25">
      <c r="A38" s="46">
        <f t="shared" si="0"/>
        <v>34</v>
      </c>
      <c r="B38" s="81" t="s">
        <v>262</v>
      </c>
      <c r="C38" s="20" t="s">
        <v>15</v>
      </c>
      <c r="D38" s="21">
        <v>756</v>
      </c>
      <c r="E38" s="31">
        <v>1000</v>
      </c>
      <c r="F38" s="31">
        <v>0</v>
      </c>
      <c r="G38" s="31">
        <v>0</v>
      </c>
      <c r="H38" s="59" t="s">
        <v>265</v>
      </c>
      <c r="J38" s="82"/>
      <c r="K38" s="76"/>
      <c r="L38" s="65"/>
      <c r="M38" s="8"/>
      <c r="N38" s="8"/>
      <c r="O38" s="8"/>
      <c r="P38" s="8"/>
    </row>
    <row r="39" spans="1:16" ht="40.5" x14ac:dyDescent="0.25">
      <c r="A39" s="46">
        <f t="shared" si="0"/>
        <v>35</v>
      </c>
      <c r="B39" s="57" t="s">
        <v>212</v>
      </c>
      <c r="C39" s="16" t="s">
        <v>15</v>
      </c>
      <c r="D39" s="17">
        <v>0</v>
      </c>
      <c r="E39" s="18">
        <v>40000</v>
      </c>
      <c r="F39" s="18">
        <v>40000</v>
      </c>
      <c r="G39" s="18">
        <v>0</v>
      </c>
      <c r="H39" s="59" t="s">
        <v>245</v>
      </c>
      <c r="J39" s="82"/>
      <c r="K39" s="64"/>
      <c r="L39" s="91"/>
      <c r="M39" s="8"/>
      <c r="N39" s="8"/>
      <c r="O39" s="8"/>
      <c r="P39" s="8"/>
    </row>
    <row r="40" spans="1:16" ht="27" x14ac:dyDescent="0.25">
      <c r="A40" s="46">
        <f t="shared" si="0"/>
        <v>36</v>
      </c>
      <c r="B40" s="19" t="s">
        <v>74</v>
      </c>
      <c r="C40" s="20" t="s">
        <v>15</v>
      </c>
      <c r="D40" s="21">
        <v>0</v>
      </c>
      <c r="E40" s="31">
        <v>70200</v>
      </c>
      <c r="F40" s="31">
        <v>36000</v>
      </c>
      <c r="G40" s="31">
        <v>30000</v>
      </c>
      <c r="H40" s="2" t="s">
        <v>259</v>
      </c>
      <c r="J40" s="82"/>
      <c r="K40" s="63"/>
      <c r="M40" s="8"/>
      <c r="N40" s="8"/>
      <c r="O40" s="8"/>
      <c r="P40" s="8"/>
    </row>
    <row r="41" spans="1:16" ht="27" x14ac:dyDescent="0.25">
      <c r="A41" s="46">
        <f t="shared" si="0"/>
        <v>37</v>
      </c>
      <c r="B41" s="19" t="s">
        <v>75</v>
      </c>
      <c r="C41" s="20" t="s">
        <v>15</v>
      </c>
      <c r="D41" s="21">
        <v>0</v>
      </c>
      <c r="E41" s="31">
        <v>115000</v>
      </c>
      <c r="F41" s="31">
        <v>34200</v>
      </c>
      <c r="G41" s="31">
        <f>E41-F41</f>
        <v>80800</v>
      </c>
      <c r="H41" s="59" t="s">
        <v>241</v>
      </c>
      <c r="J41" s="82"/>
      <c r="K41" s="76"/>
      <c r="L41" s="89"/>
      <c r="M41" s="8"/>
      <c r="N41" s="8"/>
      <c r="O41" s="8"/>
      <c r="P41" s="8"/>
    </row>
    <row r="42" spans="1:16" ht="27" x14ac:dyDescent="0.25">
      <c r="A42" s="46">
        <f t="shared" si="0"/>
        <v>38</v>
      </c>
      <c r="B42" s="81" t="s">
        <v>250</v>
      </c>
      <c r="C42" s="20" t="s">
        <v>15</v>
      </c>
      <c r="D42" s="21">
        <v>342</v>
      </c>
      <c r="E42" s="31">
        <v>33200</v>
      </c>
      <c r="F42" s="31">
        <v>45096</v>
      </c>
      <c r="G42" s="31">
        <v>0</v>
      </c>
      <c r="H42" s="2" t="s">
        <v>263</v>
      </c>
      <c r="J42" s="82"/>
      <c r="K42" s="74"/>
      <c r="L42" s="74"/>
      <c r="M42" s="8"/>
      <c r="N42" s="8"/>
      <c r="O42" s="8"/>
      <c r="P42" s="8"/>
    </row>
    <row r="43" spans="1:16" ht="40.5" x14ac:dyDescent="0.25">
      <c r="A43" s="46">
        <f t="shared" si="0"/>
        <v>39</v>
      </c>
      <c r="B43" s="57" t="s">
        <v>182</v>
      </c>
      <c r="C43" s="16" t="s">
        <v>15</v>
      </c>
      <c r="D43" s="17">
        <v>0</v>
      </c>
      <c r="E43" s="18">
        <v>150000</v>
      </c>
      <c r="F43" s="18">
        <v>0</v>
      </c>
      <c r="G43" s="18">
        <v>150000</v>
      </c>
      <c r="H43" s="3" t="s">
        <v>264</v>
      </c>
      <c r="J43" s="82"/>
      <c r="K43" s="74"/>
      <c r="L43" s="90"/>
      <c r="M43" s="8"/>
      <c r="N43" s="8"/>
      <c r="O43" s="8"/>
      <c r="P43" s="8"/>
    </row>
    <row r="44" spans="1:16" ht="40.5" x14ac:dyDescent="0.25">
      <c r="A44" s="46">
        <f t="shared" si="0"/>
        <v>40</v>
      </c>
      <c r="B44" s="19" t="s">
        <v>249</v>
      </c>
      <c r="C44" s="20" t="s">
        <v>15</v>
      </c>
      <c r="D44" s="21">
        <v>0</v>
      </c>
      <c r="E44" s="31">
        <v>67159</v>
      </c>
      <c r="F44" s="31">
        <v>56178.61</v>
      </c>
      <c r="G44" s="31">
        <v>0</v>
      </c>
      <c r="H44" s="2" t="s">
        <v>248</v>
      </c>
      <c r="J44" s="82"/>
      <c r="K44" s="76"/>
      <c r="L44" s="90"/>
      <c r="M44" s="8"/>
      <c r="N44" s="8"/>
      <c r="O44" s="8"/>
      <c r="P44" s="8"/>
    </row>
    <row r="45" spans="1:16" ht="16.5" x14ac:dyDescent="0.25">
      <c r="A45" s="46">
        <f t="shared" si="0"/>
        <v>41</v>
      </c>
      <c r="B45" s="15" t="s">
        <v>183</v>
      </c>
      <c r="C45" s="16" t="s">
        <v>15</v>
      </c>
      <c r="D45" s="17">
        <v>0</v>
      </c>
      <c r="E45" s="18">
        <v>60000</v>
      </c>
      <c r="F45" s="18">
        <v>6300</v>
      </c>
      <c r="G45" s="18">
        <f>E45-F45</f>
        <v>53700</v>
      </c>
      <c r="H45" s="84" t="s">
        <v>260</v>
      </c>
      <c r="J45" s="82"/>
      <c r="K45" s="76"/>
      <c r="L45" s="90"/>
      <c r="M45" s="8"/>
      <c r="N45" s="8"/>
      <c r="O45" s="8"/>
      <c r="P45" s="8"/>
    </row>
    <row r="46" spans="1:16" ht="40.5" x14ac:dyDescent="0.25">
      <c r="A46" s="46">
        <f t="shared" si="0"/>
        <v>42</v>
      </c>
      <c r="B46" s="100" t="s">
        <v>78</v>
      </c>
      <c r="C46" s="20" t="s">
        <v>15</v>
      </c>
      <c r="D46" s="21">
        <v>10000</v>
      </c>
      <c r="E46" s="31">
        <v>52200</v>
      </c>
      <c r="F46" s="31">
        <v>12390.38</v>
      </c>
      <c r="G46" s="31">
        <v>0</v>
      </c>
      <c r="H46" s="2" t="s">
        <v>217</v>
      </c>
      <c r="J46" s="82"/>
      <c r="K46" s="76"/>
      <c r="L46" s="90"/>
      <c r="M46" s="8"/>
      <c r="N46" s="8"/>
      <c r="O46" s="8"/>
      <c r="P46" s="8"/>
    </row>
    <row r="47" spans="1:16" ht="54" x14ac:dyDescent="0.25">
      <c r="A47" s="46">
        <f t="shared" si="0"/>
        <v>43</v>
      </c>
      <c r="B47" s="101"/>
      <c r="C47" s="20" t="s">
        <v>15</v>
      </c>
      <c r="D47" s="21">
        <v>60000</v>
      </c>
      <c r="E47" s="31">
        <v>304200</v>
      </c>
      <c r="F47" s="31">
        <v>0</v>
      </c>
      <c r="G47" s="31" t="s">
        <v>167</v>
      </c>
      <c r="H47" s="59" t="s">
        <v>261</v>
      </c>
      <c r="J47" s="82"/>
      <c r="K47" s="76"/>
      <c r="L47" s="90"/>
      <c r="M47" s="8"/>
      <c r="N47" s="8"/>
      <c r="O47" s="8"/>
      <c r="P47" s="8"/>
    </row>
    <row r="48" spans="1:16" ht="16.5" x14ac:dyDescent="0.25">
      <c r="A48" s="46">
        <f t="shared" si="0"/>
        <v>44</v>
      </c>
      <c r="B48" s="15" t="s">
        <v>157</v>
      </c>
      <c r="C48" s="16" t="s">
        <v>18</v>
      </c>
      <c r="D48" s="17">
        <v>0</v>
      </c>
      <c r="E48" s="18">
        <v>3519</v>
      </c>
      <c r="F48" s="18">
        <v>0</v>
      </c>
      <c r="G48" s="18">
        <v>3519</v>
      </c>
      <c r="H48" s="3" t="s">
        <v>242</v>
      </c>
      <c r="J48" s="82"/>
      <c r="K48" s="76"/>
      <c r="L48" s="90"/>
      <c r="M48" s="8"/>
      <c r="N48" s="8"/>
      <c r="O48" s="8"/>
      <c r="P48" s="8"/>
    </row>
    <row r="49" spans="1:16" x14ac:dyDescent="0.25">
      <c r="A49" s="7"/>
      <c r="B49" s="98"/>
      <c r="C49" s="99"/>
      <c r="D49" s="40">
        <f>SUM(D5:D48)</f>
        <v>706630.70000000007</v>
      </c>
      <c r="E49" s="40">
        <f>SUM(E5:E48)</f>
        <v>3089712</v>
      </c>
      <c r="F49" s="40">
        <f>SUM(F5:F48)</f>
        <v>924266.17999999993</v>
      </c>
      <c r="G49" s="40">
        <f>SUM(G5:G48)</f>
        <v>6063875.3399999999</v>
      </c>
      <c r="H49" s="27"/>
      <c r="J49" s="82"/>
      <c r="L49" s="63"/>
      <c r="M49" s="8"/>
      <c r="N49" s="8"/>
      <c r="O49" s="8"/>
      <c r="P49" s="8"/>
    </row>
    <row r="71" spans="2:2" x14ac:dyDescent="0.25">
      <c r="B71" s="74"/>
    </row>
  </sheetData>
  <mergeCells count="9">
    <mergeCell ref="A1:B1"/>
    <mergeCell ref="C1:G1"/>
    <mergeCell ref="A2:H2"/>
    <mergeCell ref="A4:H4"/>
    <mergeCell ref="B49:C49"/>
    <mergeCell ref="B19:B20"/>
    <mergeCell ref="B22:B23"/>
    <mergeCell ref="B26:B27"/>
    <mergeCell ref="B46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9"/>
  <sheetViews>
    <sheetView zoomScale="120" zoomScaleNormal="120" workbookViewId="0">
      <pane ySplit="3" topLeftCell="A25" activePane="bottomLeft" state="frozen"/>
      <selection activeCell="A3" sqref="A3"/>
      <selection pane="bottomLeft" activeCell="J13" sqref="J13"/>
    </sheetView>
  </sheetViews>
  <sheetFormatPr defaultColWidth="9.140625" defaultRowHeight="13.5" x14ac:dyDescent="0.25"/>
  <cols>
    <col min="1" max="1" width="4.42578125" style="8" customWidth="1"/>
    <col min="2" max="2" width="25.28515625" style="8" customWidth="1"/>
    <col min="3" max="3" width="6.140625" style="8" bestFit="1" customWidth="1"/>
    <col min="4" max="7" width="8.7109375" style="8" customWidth="1"/>
    <col min="8" max="8" width="46.85546875" style="8" customWidth="1"/>
    <col min="9" max="9" width="1.7109375" style="62" customWidth="1"/>
    <col min="10" max="10" width="36" style="64" customWidth="1"/>
    <col min="11" max="11" width="38" style="64" customWidth="1"/>
    <col min="12" max="15" width="8.7109375" style="62" customWidth="1"/>
    <col min="16" max="16384" width="9.140625" style="8"/>
  </cols>
  <sheetData>
    <row r="1" spans="1:15" x14ac:dyDescent="0.25">
      <c r="A1" s="92" t="s">
        <v>0</v>
      </c>
      <c r="B1" s="93"/>
      <c r="C1" s="94" t="s">
        <v>1</v>
      </c>
      <c r="D1" s="94"/>
      <c r="E1" s="94"/>
      <c r="F1" s="94"/>
      <c r="G1" s="94"/>
      <c r="H1" s="10" t="s">
        <v>84</v>
      </c>
      <c r="J1" s="63"/>
      <c r="K1" s="63"/>
      <c r="L1" s="8"/>
      <c r="M1" s="8"/>
      <c r="N1" s="8"/>
      <c r="O1" s="8"/>
    </row>
    <row r="2" spans="1:15" x14ac:dyDescent="0.25">
      <c r="A2" s="95"/>
      <c r="B2" s="96"/>
      <c r="C2" s="96"/>
      <c r="D2" s="96"/>
      <c r="E2" s="96"/>
      <c r="F2" s="96"/>
      <c r="G2" s="96"/>
      <c r="H2" s="97"/>
      <c r="J2" s="63"/>
      <c r="K2" s="63"/>
      <c r="L2" s="8"/>
      <c r="M2" s="8"/>
      <c r="N2" s="8"/>
      <c r="O2" s="8"/>
    </row>
    <row r="3" spans="1:15" ht="54" x14ac:dyDescent="0.25">
      <c r="A3" s="60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218</v>
      </c>
      <c r="G3" s="14" t="s">
        <v>83</v>
      </c>
      <c r="H3" s="14" t="s">
        <v>43</v>
      </c>
      <c r="J3" s="63"/>
      <c r="K3" s="63"/>
      <c r="L3" s="8"/>
      <c r="M3" s="8"/>
      <c r="N3" s="8"/>
      <c r="O3" s="8"/>
    </row>
    <row r="4" spans="1:15" x14ac:dyDescent="0.25">
      <c r="A4" s="95"/>
      <c r="B4" s="96"/>
      <c r="C4" s="96"/>
      <c r="D4" s="96"/>
      <c r="E4" s="96"/>
      <c r="F4" s="96"/>
      <c r="G4" s="96"/>
      <c r="H4" s="97"/>
    </row>
    <row r="5" spans="1:15" ht="81" hidden="1" x14ac:dyDescent="0.25">
      <c r="A5" s="46">
        <v>1</v>
      </c>
      <c r="B5" s="57" t="s">
        <v>162</v>
      </c>
      <c r="C5" s="16" t="s">
        <v>4</v>
      </c>
      <c r="D5" s="17">
        <v>0</v>
      </c>
      <c r="E5" s="18">
        <v>10000</v>
      </c>
      <c r="F5" s="18">
        <v>303.83999999999997</v>
      </c>
      <c r="G5" s="18">
        <v>30000</v>
      </c>
      <c r="H5" s="3" t="s">
        <v>163</v>
      </c>
      <c r="J5" s="65"/>
      <c r="K5" s="63"/>
      <c r="L5" s="8"/>
      <c r="M5" s="8"/>
      <c r="N5" s="8"/>
      <c r="O5" s="8"/>
    </row>
    <row r="6" spans="1:15" ht="40.5" hidden="1" x14ac:dyDescent="0.25">
      <c r="A6" s="7">
        <f>A5+1</f>
        <v>2</v>
      </c>
      <c r="B6" s="19" t="s">
        <v>42</v>
      </c>
      <c r="C6" s="20" t="s">
        <v>4</v>
      </c>
      <c r="D6" s="21">
        <v>2575</v>
      </c>
      <c r="E6" s="22">
        <v>13500</v>
      </c>
      <c r="F6" s="22">
        <v>7420</v>
      </c>
      <c r="G6" s="31">
        <v>0</v>
      </c>
      <c r="H6" s="2" t="s">
        <v>170</v>
      </c>
      <c r="J6" s="66"/>
      <c r="K6" s="65"/>
      <c r="L6" s="8"/>
      <c r="M6" s="8"/>
      <c r="N6" s="8"/>
      <c r="O6" s="8"/>
    </row>
    <row r="7" spans="1:15" ht="40.5" hidden="1" x14ac:dyDescent="0.25">
      <c r="A7" s="46">
        <f t="shared" ref="A7:A66" si="0">A6+1</f>
        <v>3</v>
      </c>
      <c r="B7" s="15" t="s">
        <v>88</v>
      </c>
      <c r="C7" s="16" t="s">
        <v>4</v>
      </c>
      <c r="D7" s="17">
        <v>0</v>
      </c>
      <c r="E7" s="18">
        <v>15000</v>
      </c>
      <c r="F7" s="18">
        <v>13782.05</v>
      </c>
      <c r="G7" s="18">
        <v>0</v>
      </c>
      <c r="H7" s="3" t="s">
        <v>172</v>
      </c>
      <c r="J7" s="63"/>
      <c r="K7" s="63"/>
      <c r="L7" s="8"/>
      <c r="M7" s="8"/>
      <c r="N7" s="8"/>
      <c r="O7" s="8"/>
    </row>
    <row r="8" spans="1:15" ht="27" hidden="1" x14ac:dyDescent="0.25">
      <c r="A8" s="46">
        <f t="shared" si="0"/>
        <v>4</v>
      </c>
      <c r="B8" s="15" t="s">
        <v>92</v>
      </c>
      <c r="C8" s="16" t="s">
        <v>4</v>
      </c>
      <c r="D8" s="17">
        <v>0</v>
      </c>
      <c r="E8" s="18">
        <v>60000</v>
      </c>
      <c r="F8" s="18">
        <v>30658.18</v>
      </c>
      <c r="G8" s="18">
        <v>0</v>
      </c>
      <c r="H8" s="3" t="s">
        <v>177</v>
      </c>
      <c r="J8" s="67"/>
      <c r="K8" s="63"/>
      <c r="L8" s="8"/>
      <c r="M8" s="8"/>
      <c r="N8" s="8"/>
      <c r="O8" s="8"/>
    </row>
    <row r="9" spans="1:15" ht="27" hidden="1" x14ac:dyDescent="0.25">
      <c r="A9" s="46">
        <f t="shared" si="0"/>
        <v>5</v>
      </c>
      <c r="B9" s="15" t="s">
        <v>89</v>
      </c>
      <c r="C9" s="16" t="s">
        <v>4</v>
      </c>
      <c r="D9" s="17">
        <v>0</v>
      </c>
      <c r="E9" s="18">
        <v>130000</v>
      </c>
      <c r="F9" s="18">
        <v>124921.7</v>
      </c>
      <c r="G9" s="18">
        <v>0</v>
      </c>
      <c r="H9" s="3" t="s">
        <v>151</v>
      </c>
      <c r="J9" s="63"/>
      <c r="K9" s="63"/>
      <c r="L9" s="8"/>
      <c r="M9" s="8"/>
      <c r="N9" s="8"/>
      <c r="O9" s="8"/>
    </row>
    <row r="10" spans="1:15" ht="40.5" hidden="1" x14ac:dyDescent="0.25">
      <c r="A10" s="46">
        <f t="shared" si="0"/>
        <v>6</v>
      </c>
      <c r="B10" s="15" t="s">
        <v>90</v>
      </c>
      <c r="C10" s="16" t="s">
        <v>4</v>
      </c>
      <c r="D10" s="17">
        <v>0</v>
      </c>
      <c r="E10" s="18">
        <v>40000</v>
      </c>
      <c r="F10" s="18">
        <v>0</v>
      </c>
      <c r="G10" s="18">
        <v>51751.18</v>
      </c>
      <c r="H10" s="3" t="s">
        <v>171</v>
      </c>
      <c r="J10" s="65"/>
      <c r="K10" s="63"/>
      <c r="L10" s="8"/>
      <c r="M10" s="8"/>
      <c r="N10" s="8"/>
      <c r="O10" s="8"/>
    </row>
    <row r="11" spans="1:15" ht="67.5" hidden="1" x14ac:dyDescent="0.25">
      <c r="A11" s="46">
        <f t="shared" si="0"/>
        <v>7</v>
      </c>
      <c r="B11" s="15" t="s">
        <v>91</v>
      </c>
      <c r="C11" s="16" t="s">
        <v>4</v>
      </c>
      <c r="D11" s="17">
        <v>0</v>
      </c>
      <c r="E11" s="18">
        <v>15000</v>
      </c>
      <c r="F11" s="18">
        <v>0</v>
      </c>
      <c r="G11" s="18">
        <v>14993.53</v>
      </c>
      <c r="H11" s="3" t="s">
        <v>187</v>
      </c>
      <c r="J11" s="67"/>
      <c r="K11" s="78"/>
      <c r="L11" s="8"/>
      <c r="M11" s="8"/>
      <c r="N11" s="8"/>
      <c r="O11" s="8"/>
    </row>
    <row r="12" spans="1:15" hidden="1" x14ac:dyDescent="0.25">
      <c r="A12" s="46">
        <f t="shared" si="0"/>
        <v>8</v>
      </c>
      <c r="B12" s="15" t="s">
        <v>110</v>
      </c>
      <c r="C12" s="16" t="s">
        <v>4</v>
      </c>
      <c r="D12" s="17">
        <v>0</v>
      </c>
      <c r="E12" s="18">
        <v>14600</v>
      </c>
      <c r="F12" s="18">
        <v>16919.560000000001</v>
      </c>
      <c r="G12" s="18">
        <v>0</v>
      </c>
      <c r="H12" s="5" t="s">
        <v>109</v>
      </c>
      <c r="I12" s="68"/>
      <c r="J12" s="63"/>
      <c r="K12" s="63"/>
      <c r="L12" s="8"/>
      <c r="M12" s="8"/>
      <c r="N12" s="8"/>
      <c r="O12" s="8"/>
    </row>
    <row r="13" spans="1:15" ht="40.5" x14ac:dyDescent="0.25">
      <c r="A13" s="48">
        <f t="shared" si="0"/>
        <v>9</v>
      </c>
      <c r="B13" s="19" t="s">
        <v>112</v>
      </c>
      <c r="C13" s="20" t="s">
        <v>6</v>
      </c>
      <c r="D13" s="21">
        <v>8218</v>
      </c>
      <c r="E13" s="21">
        <v>30000</v>
      </c>
      <c r="F13" s="21">
        <v>6496</v>
      </c>
      <c r="G13" s="33">
        <v>94471.71</v>
      </c>
      <c r="H13" s="2" t="s">
        <v>185</v>
      </c>
      <c r="J13" s="67"/>
      <c r="K13" s="65"/>
      <c r="L13" s="8"/>
      <c r="M13" s="8"/>
      <c r="N13" s="8"/>
      <c r="O13" s="8"/>
    </row>
    <row r="14" spans="1:15" ht="27" x14ac:dyDescent="0.25">
      <c r="A14" s="7">
        <f t="shared" si="0"/>
        <v>10</v>
      </c>
      <c r="B14" s="19" t="s">
        <v>93</v>
      </c>
      <c r="C14" s="20" t="s">
        <v>6</v>
      </c>
      <c r="D14" s="22">
        <v>14417.78</v>
      </c>
      <c r="E14" s="22">
        <v>24640</v>
      </c>
      <c r="F14" s="22">
        <v>2154.7399999999998</v>
      </c>
      <c r="G14" s="33">
        <v>0</v>
      </c>
      <c r="H14" s="2" t="s">
        <v>188</v>
      </c>
      <c r="J14" s="67"/>
      <c r="K14" s="74"/>
      <c r="L14" s="8"/>
      <c r="M14" s="8"/>
      <c r="N14" s="8"/>
      <c r="O14" s="8"/>
    </row>
    <row r="15" spans="1:15" ht="40.5" x14ac:dyDescent="0.25">
      <c r="A15" s="7">
        <f t="shared" si="0"/>
        <v>11</v>
      </c>
      <c r="B15" s="19" t="s">
        <v>174</v>
      </c>
      <c r="C15" s="20" t="s">
        <v>6</v>
      </c>
      <c r="D15" s="22">
        <v>0</v>
      </c>
      <c r="E15" s="22">
        <v>0</v>
      </c>
      <c r="F15" s="22">
        <v>0</v>
      </c>
      <c r="G15" s="33">
        <v>350000</v>
      </c>
      <c r="H15" s="2" t="s">
        <v>175</v>
      </c>
      <c r="J15" s="69"/>
      <c r="K15" s="63"/>
      <c r="L15" s="8"/>
      <c r="M15" s="8"/>
      <c r="N15" s="8"/>
      <c r="O15" s="8"/>
    </row>
    <row r="16" spans="1:15" ht="40.5" x14ac:dyDescent="0.25">
      <c r="A16" s="46">
        <f t="shared" si="0"/>
        <v>12</v>
      </c>
      <c r="B16" s="15" t="s">
        <v>47</v>
      </c>
      <c r="C16" s="28" t="s">
        <v>7</v>
      </c>
      <c r="D16" s="17">
        <v>0</v>
      </c>
      <c r="E16" s="18">
        <v>10000</v>
      </c>
      <c r="F16" s="18">
        <v>0</v>
      </c>
      <c r="G16" s="18">
        <v>10000</v>
      </c>
      <c r="H16" s="3" t="s">
        <v>149</v>
      </c>
      <c r="I16" s="68"/>
      <c r="J16" s="69"/>
      <c r="K16" s="63"/>
      <c r="L16" s="8"/>
      <c r="M16" s="8"/>
      <c r="N16" s="8"/>
      <c r="O16" s="8"/>
    </row>
    <row r="17" spans="1:15" ht="54" x14ac:dyDescent="0.25">
      <c r="A17" s="46">
        <f t="shared" si="0"/>
        <v>13</v>
      </c>
      <c r="B17" s="51" t="s">
        <v>114</v>
      </c>
      <c r="C17" s="28" t="s">
        <v>115</v>
      </c>
      <c r="D17" s="17">
        <v>0</v>
      </c>
      <c r="E17" s="18">
        <v>40000</v>
      </c>
      <c r="F17" s="18">
        <v>28676</v>
      </c>
      <c r="G17" s="18">
        <v>0</v>
      </c>
      <c r="H17" s="52" t="s">
        <v>152</v>
      </c>
      <c r="I17" s="70"/>
      <c r="J17" s="69"/>
      <c r="K17" s="63"/>
      <c r="L17" s="8"/>
      <c r="M17" s="8"/>
      <c r="N17" s="8"/>
      <c r="O17" s="8"/>
    </row>
    <row r="18" spans="1:15" ht="54" x14ac:dyDescent="0.25">
      <c r="A18" s="7">
        <f t="shared" si="0"/>
        <v>14</v>
      </c>
      <c r="B18" s="19" t="s">
        <v>139</v>
      </c>
      <c r="C18" s="20" t="s">
        <v>9</v>
      </c>
      <c r="D18" s="21">
        <v>147173.5</v>
      </c>
      <c r="E18" s="22">
        <v>9560</v>
      </c>
      <c r="F18" s="31">
        <f>8322.2+1620</f>
        <v>9942.2000000000007</v>
      </c>
      <c r="G18" s="31">
        <v>0</v>
      </c>
      <c r="H18" s="2" t="s">
        <v>189</v>
      </c>
      <c r="I18" s="30"/>
      <c r="J18" s="67"/>
      <c r="K18" s="74"/>
      <c r="L18" s="8"/>
      <c r="M18" s="8"/>
      <c r="N18" s="8"/>
      <c r="O18" s="8"/>
    </row>
    <row r="19" spans="1:15" ht="40.5" x14ac:dyDescent="0.25">
      <c r="A19" s="46">
        <f t="shared" si="0"/>
        <v>15</v>
      </c>
      <c r="B19" s="15" t="s">
        <v>161</v>
      </c>
      <c r="C19" s="16" t="s">
        <v>9</v>
      </c>
      <c r="D19" s="17">
        <v>0</v>
      </c>
      <c r="E19" s="18">
        <v>1309</v>
      </c>
      <c r="F19" s="18">
        <v>1500</v>
      </c>
      <c r="G19" s="18">
        <v>60000</v>
      </c>
      <c r="H19" s="3" t="s">
        <v>190</v>
      </c>
      <c r="I19" s="30"/>
      <c r="J19" s="67"/>
      <c r="K19" s="74"/>
      <c r="L19" s="8"/>
      <c r="M19" s="8"/>
      <c r="N19" s="8"/>
      <c r="O19" s="8"/>
    </row>
    <row r="20" spans="1:15" x14ac:dyDescent="0.25">
      <c r="A20" s="7">
        <f t="shared" si="0"/>
        <v>16</v>
      </c>
      <c r="B20" s="19" t="s">
        <v>31</v>
      </c>
      <c r="C20" s="20" t="s">
        <v>9</v>
      </c>
      <c r="D20" s="21">
        <v>0</v>
      </c>
      <c r="E20" s="22">
        <v>22770</v>
      </c>
      <c r="F20" s="31">
        <v>22000</v>
      </c>
      <c r="G20" s="31">
        <v>0</v>
      </c>
      <c r="H20" s="1" t="s">
        <v>191</v>
      </c>
      <c r="I20" s="71"/>
      <c r="J20" s="67"/>
      <c r="K20" s="63"/>
      <c r="L20" s="8"/>
      <c r="M20" s="8"/>
      <c r="N20" s="8"/>
      <c r="O20" s="8"/>
    </row>
    <row r="21" spans="1:15" ht="27" x14ac:dyDescent="0.25">
      <c r="A21" s="7">
        <f t="shared" si="0"/>
        <v>17</v>
      </c>
      <c r="B21" s="19" t="s">
        <v>45</v>
      </c>
      <c r="C21" s="20" t="s">
        <v>9</v>
      </c>
      <c r="D21" s="21">
        <v>0</v>
      </c>
      <c r="E21" s="22">
        <v>200000</v>
      </c>
      <c r="F21" s="31">
        <v>0</v>
      </c>
      <c r="G21" s="31">
        <f t="shared" ref="G21:G24" si="1">E21-F21</f>
        <v>200000</v>
      </c>
      <c r="H21" s="2" t="s">
        <v>150</v>
      </c>
      <c r="J21" s="67"/>
      <c r="K21" s="63"/>
      <c r="L21" s="8"/>
      <c r="M21" s="8"/>
      <c r="N21" s="8"/>
      <c r="O21" s="8"/>
    </row>
    <row r="22" spans="1:15" x14ac:dyDescent="0.25">
      <c r="A22" s="7">
        <f t="shared" si="0"/>
        <v>18</v>
      </c>
      <c r="B22" s="100" t="s">
        <v>51</v>
      </c>
      <c r="C22" s="20" t="s">
        <v>9</v>
      </c>
      <c r="D22" s="21">
        <v>0</v>
      </c>
      <c r="E22" s="22">
        <v>46000</v>
      </c>
      <c r="F22" s="31">
        <v>0</v>
      </c>
      <c r="G22" s="31">
        <v>108780.97</v>
      </c>
      <c r="H22" s="102" t="s">
        <v>192</v>
      </c>
      <c r="J22" s="67"/>
      <c r="K22" s="74"/>
      <c r="L22" s="8"/>
      <c r="M22" s="8"/>
      <c r="N22" s="8"/>
      <c r="O22" s="8"/>
    </row>
    <row r="23" spans="1:15" x14ac:dyDescent="0.25">
      <c r="A23" s="7">
        <f t="shared" si="0"/>
        <v>19</v>
      </c>
      <c r="B23" s="101"/>
      <c r="C23" s="20" t="s">
        <v>9</v>
      </c>
      <c r="D23" s="21">
        <v>205295.57</v>
      </c>
      <c r="E23" s="22">
        <v>1125000</v>
      </c>
      <c r="F23" s="31">
        <v>1125000</v>
      </c>
      <c r="G23" s="31">
        <f t="shared" si="1"/>
        <v>0</v>
      </c>
      <c r="H23" s="104"/>
      <c r="K23" s="63"/>
      <c r="L23" s="8"/>
      <c r="M23" s="8"/>
      <c r="N23" s="8"/>
      <c r="O23" s="8"/>
    </row>
    <row r="24" spans="1:15" ht="27" x14ac:dyDescent="0.25">
      <c r="A24" s="7">
        <f t="shared" si="0"/>
        <v>20</v>
      </c>
      <c r="B24" s="19" t="s">
        <v>49</v>
      </c>
      <c r="C24" s="20" t="s">
        <v>9</v>
      </c>
      <c r="D24" s="21">
        <v>0</v>
      </c>
      <c r="E24" s="22">
        <v>51000</v>
      </c>
      <c r="F24" s="31">
        <v>23868.1</v>
      </c>
      <c r="G24" s="31">
        <f t="shared" si="1"/>
        <v>27131.9</v>
      </c>
      <c r="H24" s="2" t="s">
        <v>193</v>
      </c>
      <c r="J24" s="67"/>
      <c r="K24" s="74"/>
      <c r="L24" s="8"/>
      <c r="M24" s="8"/>
      <c r="N24" s="8"/>
      <c r="O24" s="8"/>
    </row>
    <row r="25" spans="1:15" x14ac:dyDescent="0.25">
      <c r="A25" s="7">
        <f t="shared" si="0"/>
        <v>21</v>
      </c>
      <c r="B25" s="19" t="s">
        <v>52</v>
      </c>
      <c r="C25" s="20" t="s">
        <v>9</v>
      </c>
      <c r="D25" s="21">
        <v>0</v>
      </c>
      <c r="E25" s="22">
        <v>200000</v>
      </c>
      <c r="F25" s="31">
        <v>200000</v>
      </c>
      <c r="G25" s="31">
        <v>500000</v>
      </c>
      <c r="H25" s="50" t="s">
        <v>117</v>
      </c>
      <c r="J25" s="67"/>
      <c r="K25" s="63"/>
      <c r="L25" s="8"/>
      <c r="M25" s="8"/>
      <c r="N25" s="8"/>
      <c r="O25" s="8"/>
    </row>
    <row r="26" spans="1:15" ht="27" x14ac:dyDescent="0.25">
      <c r="A26" s="7">
        <f t="shared" si="0"/>
        <v>22</v>
      </c>
      <c r="B26" s="19" t="s">
        <v>70</v>
      </c>
      <c r="C26" s="20" t="s">
        <v>9</v>
      </c>
      <c r="D26" s="21">
        <v>0</v>
      </c>
      <c r="E26" s="22">
        <v>0</v>
      </c>
      <c r="F26" s="31">
        <v>0</v>
      </c>
      <c r="G26" s="31">
        <v>350000</v>
      </c>
      <c r="H26" s="59" t="s">
        <v>209</v>
      </c>
      <c r="J26" s="67"/>
      <c r="K26" s="77"/>
      <c r="L26" s="8"/>
      <c r="M26" s="8"/>
      <c r="N26" s="8"/>
      <c r="O26" s="8"/>
    </row>
    <row r="27" spans="1:15" ht="27" x14ac:dyDescent="0.25">
      <c r="A27" s="7">
        <f t="shared" si="0"/>
        <v>23</v>
      </c>
      <c r="B27" s="19" t="s">
        <v>54</v>
      </c>
      <c r="C27" s="20" t="s">
        <v>9</v>
      </c>
      <c r="D27" s="21">
        <v>0</v>
      </c>
      <c r="E27" s="22">
        <v>0</v>
      </c>
      <c r="F27" s="31">
        <v>0</v>
      </c>
      <c r="G27" s="31">
        <v>350000</v>
      </c>
      <c r="H27" s="2" t="s">
        <v>176</v>
      </c>
      <c r="J27" s="67"/>
      <c r="K27" s="63"/>
      <c r="L27" s="8"/>
      <c r="M27" s="8"/>
      <c r="N27" s="8"/>
      <c r="O27" s="8"/>
    </row>
    <row r="28" spans="1:15" x14ac:dyDescent="0.25">
      <c r="A28" s="7">
        <f t="shared" si="0"/>
        <v>24</v>
      </c>
      <c r="B28" s="100" t="s">
        <v>55</v>
      </c>
      <c r="C28" s="20" t="s">
        <v>9</v>
      </c>
      <c r="D28" s="21">
        <v>0</v>
      </c>
      <c r="E28" s="22">
        <v>0</v>
      </c>
      <c r="F28" s="31">
        <v>0</v>
      </c>
      <c r="G28" s="31">
        <v>100000</v>
      </c>
      <c r="H28" s="1" t="s">
        <v>21</v>
      </c>
      <c r="J28" s="67"/>
      <c r="K28" s="63"/>
      <c r="L28" s="8"/>
      <c r="M28" s="8"/>
      <c r="N28" s="8"/>
      <c r="O28" s="8"/>
    </row>
    <row r="29" spans="1:15" ht="27" x14ac:dyDescent="0.25">
      <c r="A29" s="7">
        <f t="shared" si="0"/>
        <v>25</v>
      </c>
      <c r="B29" s="101"/>
      <c r="C29" s="20" t="s">
        <v>9</v>
      </c>
      <c r="D29" s="21">
        <v>0</v>
      </c>
      <c r="E29" s="22">
        <v>0</v>
      </c>
      <c r="F29" s="31">
        <v>0</v>
      </c>
      <c r="G29" s="31">
        <v>385193</v>
      </c>
      <c r="H29" s="2" t="s">
        <v>153</v>
      </c>
      <c r="J29" s="67"/>
      <c r="K29" s="63"/>
      <c r="L29" s="8"/>
      <c r="M29" s="8"/>
      <c r="N29" s="8"/>
      <c r="O29" s="8"/>
    </row>
    <row r="30" spans="1:15" ht="27" x14ac:dyDescent="0.25">
      <c r="A30" s="7">
        <f t="shared" si="0"/>
        <v>26</v>
      </c>
      <c r="B30" s="19" t="s">
        <v>118</v>
      </c>
      <c r="C30" s="20" t="s">
        <v>10</v>
      </c>
      <c r="D30" s="21">
        <v>0</v>
      </c>
      <c r="E30" s="21">
        <v>160000</v>
      </c>
      <c r="F30" s="31">
        <v>156000</v>
      </c>
      <c r="G30" s="33">
        <v>0</v>
      </c>
      <c r="H30" s="2" t="s">
        <v>194</v>
      </c>
      <c r="J30" s="67"/>
      <c r="K30" s="74"/>
      <c r="L30" s="8"/>
      <c r="M30" s="8"/>
      <c r="N30" s="8"/>
      <c r="O30" s="8"/>
    </row>
    <row r="31" spans="1:15" ht="27" x14ac:dyDescent="0.25">
      <c r="A31" s="7">
        <f t="shared" si="0"/>
        <v>27</v>
      </c>
      <c r="B31" s="19" t="s">
        <v>164</v>
      </c>
      <c r="C31" s="20" t="s">
        <v>10</v>
      </c>
      <c r="D31" s="21">
        <v>34546</v>
      </c>
      <c r="E31" s="21">
        <v>120000</v>
      </c>
      <c r="F31" s="31">
        <v>120000</v>
      </c>
      <c r="G31" s="33">
        <f>E31-F31</f>
        <v>0</v>
      </c>
      <c r="H31" s="2" t="s">
        <v>195</v>
      </c>
      <c r="J31" s="67"/>
      <c r="K31" s="74"/>
      <c r="L31" s="8"/>
      <c r="M31" s="8"/>
      <c r="N31" s="8"/>
      <c r="O31" s="8"/>
    </row>
    <row r="32" spans="1:15" x14ac:dyDescent="0.25">
      <c r="A32" s="7">
        <f t="shared" si="0"/>
        <v>28</v>
      </c>
      <c r="B32" s="19" t="s">
        <v>57</v>
      </c>
      <c r="C32" s="20" t="s">
        <v>10</v>
      </c>
      <c r="D32" s="21">
        <v>0</v>
      </c>
      <c r="E32" s="21">
        <v>10000</v>
      </c>
      <c r="F32" s="33">
        <v>0</v>
      </c>
      <c r="G32" s="21">
        <f t="shared" ref="G32:G37" si="2">E32-F32</f>
        <v>10000</v>
      </c>
      <c r="H32" s="1" t="s">
        <v>154</v>
      </c>
      <c r="J32" s="67"/>
      <c r="K32" s="63"/>
      <c r="L32" s="8"/>
      <c r="M32" s="8"/>
      <c r="N32" s="8"/>
      <c r="O32" s="8"/>
    </row>
    <row r="33" spans="1:42" x14ac:dyDescent="0.25">
      <c r="A33" s="7">
        <f t="shared" si="0"/>
        <v>29</v>
      </c>
      <c r="B33" s="19"/>
      <c r="C33" s="20" t="s">
        <v>10</v>
      </c>
      <c r="D33" s="21">
        <v>93387.19</v>
      </c>
      <c r="E33" s="21">
        <v>0</v>
      </c>
      <c r="F33" s="33">
        <v>0</v>
      </c>
      <c r="G33" s="21">
        <f t="shared" si="2"/>
        <v>0</v>
      </c>
      <c r="H33" s="58" t="s">
        <v>38</v>
      </c>
      <c r="J33" s="72"/>
      <c r="L33" s="8"/>
      <c r="M33" s="8"/>
      <c r="N33" s="8"/>
      <c r="O33" s="8"/>
    </row>
    <row r="34" spans="1:42" ht="13.5" customHeight="1" x14ac:dyDescent="0.25">
      <c r="A34" s="7">
        <f t="shared" si="0"/>
        <v>30</v>
      </c>
      <c r="B34" s="100" t="s">
        <v>59</v>
      </c>
      <c r="C34" s="20" t="s">
        <v>10</v>
      </c>
      <c r="D34" s="34">
        <f>119779.08+49146+21522</f>
        <v>190447.08000000002</v>
      </c>
      <c r="E34" s="21">
        <v>1110000</v>
      </c>
      <c r="F34" s="33">
        <v>1110000</v>
      </c>
      <c r="G34" s="21">
        <f t="shared" si="2"/>
        <v>0</v>
      </c>
      <c r="H34" s="102" t="s">
        <v>196</v>
      </c>
      <c r="J34" s="67"/>
      <c r="K34" s="79"/>
      <c r="L34" s="8"/>
      <c r="M34" s="8"/>
      <c r="N34" s="8"/>
      <c r="O34" s="8"/>
    </row>
    <row r="35" spans="1:42" x14ac:dyDescent="0.25">
      <c r="A35" s="7">
        <f t="shared" si="0"/>
        <v>31</v>
      </c>
      <c r="B35" s="101"/>
      <c r="C35" s="20" t="s">
        <v>10</v>
      </c>
      <c r="D35" s="21">
        <v>1258949.58</v>
      </c>
      <c r="E35" s="21">
        <v>730000</v>
      </c>
      <c r="F35" s="33">
        <v>730000</v>
      </c>
      <c r="G35" s="21">
        <f t="shared" si="2"/>
        <v>0</v>
      </c>
      <c r="H35" s="103"/>
      <c r="J35" s="67"/>
      <c r="K35" s="79"/>
      <c r="L35" s="8"/>
      <c r="M35" s="8"/>
      <c r="N35" s="8"/>
      <c r="O35" s="8"/>
    </row>
    <row r="36" spans="1:42" x14ac:dyDescent="0.25">
      <c r="A36" s="7">
        <f t="shared" si="0"/>
        <v>32</v>
      </c>
      <c r="B36" s="100" t="s">
        <v>60</v>
      </c>
      <c r="C36" s="20" t="s">
        <v>10</v>
      </c>
      <c r="D36" s="21">
        <v>7018.8</v>
      </c>
      <c r="E36" s="21">
        <v>68000</v>
      </c>
      <c r="F36" s="33">
        <v>0</v>
      </c>
      <c r="G36" s="33">
        <v>0</v>
      </c>
      <c r="H36" s="50"/>
      <c r="J36" s="67"/>
      <c r="K36" s="74"/>
      <c r="L36" s="8"/>
      <c r="M36" s="8"/>
      <c r="N36" s="8"/>
      <c r="O36" s="8"/>
    </row>
    <row r="37" spans="1:42" x14ac:dyDescent="0.25">
      <c r="A37" s="7">
        <f t="shared" si="0"/>
        <v>33</v>
      </c>
      <c r="B37" s="101"/>
      <c r="C37" s="20" t="s">
        <v>10</v>
      </c>
      <c r="D37" s="21">
        <v>271000</v>
      </c>
      <c r="E37" s="21">
        <v>0</v>
      </c>
      <c r="F37" s="33">
        <v>0</v>
      </c>
      <c r="G37" s="21">
        <f t="shared" si="2"/>
        <v>0</v>
      </c>
      <c r="H37" s="50" t="s">
        <v>39</v>
      </c>
      <c r="J37" s="63"/>
      <c r="K37" s="63"/>
      <c r="L37" s="8"/>
      <c r="M37" s="8"/>
      <c r="N37" s="8"/>
      <c r="O37" s="8"/>
    </row>
    <row r="38" spans="1:42" s="73" customFormat="1" ht="30" customHeight="1" x14ac:dyDescent="0.25">
      <c r="A38" s="46">
        <f t="shared" si="0"/>
        <v>34</v>
      </c>
      <c r="B38" s="15" t="s">
        <v>106</v>
      </c>
      <c r="C38" s="16" t="s">
        <v>19</v>
      </c>
      <c r="D38" s="17">
        <v>0</v>
      </c>
      <c r="E38" s="17">
        <v>400000</v>
      </c>
      <c r="F38" s="17">
        <v>0</v>
      </c>
      <c r="G38" s="17">
        <v>400000</v>
      </c>
      <c r="H38" s="3" t="s">
        <v>146</v>
      </c>
      <c r="I38" s="62"/>
      <c r="J38" s="67"/>
      <c r="K38" s="64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</row>
    <row r="39" spans="1:42" x14ac:dyDescent="0.25">
      <c r="A39" s="7">
        <f t="shared" si="0"/>
        <v>35</v>
      </c>
      <c r="B39" s="19" t="s">
        <v>197</v>
      </c>
      <c r="C39" s="20" t="s">
        <v>10</v>
      </c>
      <c r="D39" s="21">
        <v>44567.4</v>
      </c>
      <c r="E39" s="21">
        <v>150000</v>
      </c>
      <c r="F39" s="33">
        <v>0</v>
      </c>
      <c r="G39" s="33">
        <v>150000</v>
      </c>
      <c r="H39" s="50" t="s">
        <v>186</v>
      </c>
      <c r="J39" s="67"/>
      <c r="K39" s="74"/>
      <c r="L39" s="8"/>
      <c r="M39" s="8"/>
      <c r="N39" s="8"/>
      <c r="O39" s="8"/>
    </row>
    <row r="40" spans="1:42" x14ac:dyDescent="0.25">
      <c r="A40" s="7">
        <f t="shared" si="0"/>
        <v>36</v>
      </c>
      <c r="B40" s="100" t="s">
        <v>62</v>
      </c>
      <c r="C40" s="20" t="s">
        <v>10</v>
      </c>
      <c r="D40" s="21">
        <v>0</v>
      </c>
      <c r="E40" s="21">
        <v>0</v>
      </c>
      <c r="F40" s="33">
        <v>0</v>
      </c>
      <c r="G40" s="33">
        <v>497510</v>
      </c>
      <c r="H40" s="1" t="s">
        <v>147</v>
      </c>
      <c r="J40" s="67"/>
      <c r="K40" s="63"/>
      <c r="L40" s="8"/>
      <c r="M40" s="8"/>
      <c r="N40" s="8"/>
      <c r="O40" s="8"/>
    </row>
    <row r="41" spans="1:42" ht="27" x14ac:dyDescent="0.25">
      <c r="A41" s="7">
        <f t="shared" si="0"/>
        <v>37</v>
      </c>
      <c r="B41" s="101"/>
      <c r="C41" s="20" t="s">
        <v>10</v>
      </c>
      <c r="D41" s="21">
        <v>0</v>
      </c>
      <c r="E41" s="21">
        <v>0</v>
      </c>
      <c r="F41" s="33">
        <v>0</v>
      </c>
      <c r="G41" s="33">
        <v>1500000</v>
      </c>
      <c r="H41" s="2" t="s">
        <v>148</v>
      </c>
      <c r="K41" s="63"/>
      <c r="L41" s="8"/>
      <c r="M41" s="8"/>
      <c r="N41" s="8"/>
      <c r="O41" s="8"/>
    </row>
    <row r="42" spans="1:42" ht="54" x14ac:dyDescent="0.25">
      <c r="A42" s="7">
        <f t="shared" si="0"/>
        <v>38</v>
      </c>
      <c r="B42" s="19" t="s">
        <v>65</v>
      </c>
      <c r="C42" s="20" t="s">
        <v>12</v>
      </c>
      <c r="D42" s="33">
        <f>23723.29+48800</f>
        <v>72523.290000000008</v>
      </c>
      <c r="E42" s="31">
        <v>250000</v>
      </c>
      <c r="F42" s="31">
        <v>129478.8</v>
      </c>
      <c r="G42" s="31">
        <f>E42-F42</f>
        <v>120521.2</v>
      </c>
      <c r="H42" s="2" t="s">
        <v>198</v>
      </c>
      <c r="J42" s="67"/>
      <c r="K42" s="74"/>
      <c r="L42" s="8"/>
      <c r="M42" s="8"/>
      <c r="N42" s="8"/>
      <c r="O42" s="8"/>
    </row>
    <row r="43" spans="1:42" ht="40.5" x14ac:dyDescent="0.25">
      <c r="A43" s="7">
        <f t="shared" si="0"/>
        <v>39</v>
      </c>
      <c r="B43" s="19" t="s">
        <v>63</v>
      </c>
      <c r="C43" s="20" t="s">
        <v>12</v>
      </c>
      <c r="D43" s="21">
        <v>6091</v>
      </c>
      <c r="E43" s="22">
        <v>40000</v>
      </c>
      <c r="F43" s="31">
        <f>395.94+6800</f>
        <v>7195.94</v>
      </c>
      <c r="G43" s="31">
        <v>55000</v>
      </c>
      <c r="H43" s="2" t="s">
        <v>199</v>
      </c>
      <c r="J43" s="75"/>
      <c r="K43" s="76"/>
      <c r="L43" s="8"/>
      <c r="M43" s="8"/>
      <c r="N43" s="8"/>
      <c r="O43" s="8"/>
    </row>
    <row r="44" spans="1:42" ht="121.5" x14ac:dyDescent="0.25">
      <c r="A44" s="7">
        <f t="shared" si="0"/>
        <v>40</v>
      </c>
      <c r="B44" s="19" t="s">
        <v>64</v>
      </c>
      <c r="C44" s="20" t="s">
        <v>12</v>
      </c>
      <c r="D44" s="21">
        <v>0</v>
      </c>
      <c r="E44" s="22">
        <v>52000</v>
      </c>
      <c r="F44" s="31">
        <v>23812.560000000001</v>
      </c>
      <c r="G44" s="31">
        <v>0</v>
      </c>
      <c r="H44" s="2" t="s">
        <v>200</v>
      </c>
      <c r="J44" s="67"/>
      <c r="K44" s="76"/>
      <c r="L44" s="8"/>
      <c r="M44" s="8"/>
      <c r="N44" s="8"/>
      <c r="O44" s="8"/>
    </row>
    <row r="45" spans="1:42" ht="40.5" x14ac:dyDescent="0.25">
      <c r="A45" s="46">
        <f t="shared" si="0"/>
        <v>41</v>
      </c>
      <c r="B45" s="15" t="s">
        <v>179</v>
      </c>
      <c r="C45" s="16" t="s">
        <v>12</v>
      </c>
      <c r="D45" s="17">
        <v>0</v>
      </c>
      <c r="E45" s="18">
        <v>150000</v>
      </c>
      <c r="F45" s="18">
        <v>69000</v>
      </c>
      <c r="G45" s="18">
        <f>E45-F45</f>
        <v>81000</v>
      </c>
      <c r="H45" s="3" t="s">
        <v>201</v>
      </c>
      <c r="J45" s="67"/>
      <c r="K45" s="74"/>
      <c r="L45" s="8"/>
      <c r="M45" s="8"/>
      <c r="N45" s="8"/>
      <c r="O45" s="8"/>
    </row>
    <row r="46" spans="1:42" ht="27" x14ac:dyDescent="0.25">
      <c r="A46" s="46">
        <f t="shared" si="0"/>
        <v>42</v>
      </c>
      <c r="B46" s="15" t="s">
        <v>180</v>
      </c>
      <c r="C46" s="16" t="s">
        <v>13</v>
      </c>
      <c r="D46" s="17">
        <v>18112.93</v>
      </c>
      <c r="E46" s="18">
        <v>40000</v>
      </c>
      <c r="F46" s="18">
        <v>34071.360000000001</v>
      </c>
      <c r="G46" s="18">
        <v>0</v>
      </c>
      <c r="H46" s="3" t="s">
        <v>202</v>
      </c>
      <c r="J46" s="67"/>
      <c r="K46" s="74"/>
      <c r="L46" s="8"/>
      <c r="M46" s="8"/>
      <c r="N46" s="8"/>
      <c r="O46" s="8"/>
    </row>
    <row r="47" spans="1:42" ht="67.5" x14ac:dyDescent="0.25">
      <c r="A47" s="7">
        <f t="shared" si="0"/>
        <v>43</v>
      </c>
      <c r="B47" s="42" t="s">
        <v>68</v>
      </c>
      <c r="C47" s="43" t="s">
        <v>14</v>
      </c>
      <c r="D47" s="80">
        <v>0</v>
      </c>
      <c r="E47" s="31">
        <v>31725</v>
      </c>
      <c r="F47" s="31">
        <v>22425</v>
      </c>
      <c r="G47" s="31">
        <v>0</v>
      </c>
      <c r="H47" s="2" t="s">
        <v>204</v>
      </c>
      <c r="J47" s="72"/>
      <c r="K47" s="74" t="s">
        <v>203</v>
      </c>
      <c r="L47" s="8"/>
      <c r="M47" s="8"/>
      <c r="N47" s="8"/>
      <c r="O47" s="8"/>
    </row>
    <row r="48" spans="1:42" ht="27" x14ac:dyDescent="0.25">
      <c r="A48" s="7">
        <f t="shared" si="0"/>
        <v>44</v>
      </c>
      <c r="B48" s="42" t="s">
        <v>69</v>
      </c>
      <c r="C48" s="43" t="s">
        <v>14</v>
      </c>
      <c r="D48" s="61">
        <v>0</v>
      </c>
      <c r="E48" s="31">
        <v>0</v>
      </c>
      <c r="F48" s="31">
        <v>0</v>
      </c>
      <c r="G48" s="31">
        <v>200000</v>
      </c>
      <c r="H48" s="2" t="s">
        <v>173</v>
      </c>
      <c r="J48" s="67"/>
      <c r="K48" s="63"/>
      <c r="L48" s="8"/>
      <c r="M48" s="8"/>
      <c r="N48" s="8"/>
      <c r="O48" s="8"/>
    </row>
    <row r="49" spans="1:15" x14ac:dyDescent="0.25">
      <c r="A49" s="7">
        <f t="shared" si="0"/>
        <v>45</v>
      </c>
      <c r="B49" s="15" t="s">
        <v>181</v>
      </c>
      <c r="C49" s="16" t="s">
        <v>15</v>
      </c>
      <c r="D49" s="17">
        <v>0</v>
      </c>
      <c r="E49" s="18">
        <v>5000</v>
      </c>
      <c r="F49" s="18">
        <v>5630</v>
      </c>
      <c r="G49" s="18">
        <v>0</v>
      </c>
      <c r="H49" s="5" t="s">
        <v>165</v>
      </c>
      <c r="J49" s="67"/>
      <c r="K49" s="63"/>
      <c r="L49" s="8"/>
      <c r="M49" s="8"/>
      <c r="N49" s="8"/>
      <c r="O49" s="8"/>
    </row>
    <row r="50" spans="1:15" ht="81" x14ac:dyDescent="0.25">
      <c r="A50" s="7">
        <f t="shared" si="0"/>
        <v>46</v>
      </c>
      <c r="B50" s="19" t="s">
        <v>144</v>
      </c>
      <c r="C50" s="43" t="s">
        <v>15</v>
      </c>
      <c r="D50" s="21">
        <v>0</v>
      </c>
      <c r="E50" s="21">
        <v>4500</v>
      </c>
      <c r="F50" s="21">
        <f>5605.38+1116+4984.58</f>
        <v>11705.96</v>
      </c>
      <c r="G50" s="21">
        <v>0</v>
      </c>
      <c r="H50" s="2" t="s">
        <v>205</v>
      </c>
      <c r="J50" s="67"/>
      <c r="K50" s="74"/>
      <c r="L50" s="8"/>
      <c r="M50" s="8"/>
      <c r="N50" s="8"/>
      <c r="O50" s="8"/>
    </row>
    <row r="51" spans="1:15" ht="40.5" x14ac:dyDescent="0.25">
      <c r="A51" s="7">
        <f t="shared" si="0"/>
        <v>47</v>
      </c>
      <c r="B51" s="19" t="s">
        <v>207</v>
      </c>
      <c r="C51" s="47">
        <v>45360</v>
      </c>
      <c r="D51" s="21">
        <v>46410</v>
      </c>
      <c r="E51" s="31"/>
      <c r="F51" s="31">
        <v>10141.19</v>
      </c>
      <c r="G51" s="31">
        <v>10829.17</v>
      </c>
      <c r="H51" s="2" t="s">
        <v>206</v>
      </c>
      <c r="J51" s="67"/>
      <c r="K51" s="76"/>
      <c r="L51" s="8"/>
      <c r="M51" s="8"/>
      <c r="N51" s="8"/>
      <c r="O51" s="8"/>
    </row>
    <row r="52" spans="1:15" ht="40.5" x14ac:dyDescent="0.25">
      <c r="A52" s="7">
        <f t="shared" si="0"/>
        <v>48</v>
      </c>
      <c r="B52" s="19" t="s">
        <v>134</v>
      </c>
      <c r="C52" s="20" t="s">
        <v>15</v>
      </c>
      <c r="D52" s="21">
        <v>10000</v>
      </c>
      <c r="E52" s="31">
        <v>0</v>
      </c>
      <c r="F52" s="31">
        <v>10000</v>
      </c>
      <c r="G52" s="31">
        <v>0</v>
      </c>
      <c r="H52" s="2" t="s">
        <v>208</v>
      </c>
      <c r="J52" s="72"/>
      <c r="K52" s="74"/>
      <c r="L52" s="8"/>
      <c r="M52" s="8"/>
      <c r="N52" s="8"/>
      <c r="O52" s="8"/>
    </row>
    <row r="53" spans="1:15" ht="27" x14ac:dyDescent="0.25">
      <c r="A53" s="7">
        <f t="shared" si="0"/>
        <v>49</v>
      </c>
      <c r="B53" s="81" t="s">
        <v>210</v>
      </c>
      <c r="C53" s="20" t="s">
        <v>15</v>
      </c>
      <c r="D53" s="21">
        <v>0</v>
      </c>
      <c r="E53" s="31">
        <v>405500</v>
      </c>
      <c r="F53" s="31">
        <v>142005.5</v>
      </c>
      <c r="G53" s="54">
        <v>150000</v>
      </c>
      <c r="H53" s="50" t="s">
        <v>219</v>
      </c>
      <c r="J53" s="67"/>
      <c r="K53" s="74"/>
      <c r="L53" s="8"/>
      <c r="M53" s="8"/>
      <c r="N53" s="8"/>
      <c r="O53" s="8"/>
    </row>
    <row r="54" spans="1:15" x14ac:dyDescent="0.25">
      <c r="A54" s="7">
        <f t="shared" si="0"/>
        <v>50</v>
      </c>
      <c r="B54" s="19" t="s">
        <v>73</v>
      </c>
      <c r="C54" s="20" t="s">
        <v>15</v>
      </c>
      <c r="D54" s="21">
        <v>756</v>
      </c>
      <c r="E54" s="31">
        <v>1000</v>
      </c>
      <c r="F54" s="31">
        <v>0</v>
      </c>
      <c r="G54" s="31">
        <v>0</v>
      </c>
      <c r="H54" s="50" t="s">
        <v>178</v>
      </c>
      <c r="J54" s="67"/>
      <c r="K54" s="63"/>
      <c r="L54" s="8"/>
      <c r="M54" s="8"/>
      <c r="N54" s="8"/>
      <c r="O54" s="8"/>
    </row>
    <row r="55" spans="1:15" ht="81" x14ac:dyDescent="0.25">
      <c r="A55" s="46">
        <f t="shared" si="0"/>
        <v>51</v>
      </c>
      <c r="B55" s="57" t="s">
        <v>212</v>
      </c>
      <c r="C55" s="16" t="s">
        <v>15</v>
      </c>
      <c r="D55" s="17">
        <v>0</v>
      </c>
      <c r="E55" s="18">
        <v>40000</v>
      </c>
      <c r="F55" s="18">
        <v>40000</v>
      </c>
      <c r="G55" s="18">
        <v>0</v>
      </c>
      <c r="H55" s="3" t="s">
        <v>211</v>
      </c>
      <c r="J55" s="67"/>
      <c r="K55" s="74"/>
      <c r="L55" s="8"/>
      <c r="M55" s="8"/>
      <c r="N55" s="8"/>
      <c r="O55" s="8"/>
    </row>
    <row r="56" spans="1:15" ht="27" x14ac:dyDescent="0.25">
      <c r="A56" s="7">
        <f t="shared" si="0"/>
        <v>52</v>
      </c>
      <c r="B56" s="19" t="s">
        <v>74</v>
      </c>
      <c r="C56" s="20" t="s">
        <v>15</v>
      </c>
      <c r="D56" s="21">
        <v>0</v>
      </c>
      <c r="E56" s="31">
        <v>70200</v>
      </c>
      <c r="F56" s="31">
        <v>36000</v>
      </c>
      <c r="G56" s="31">
        <v>30000</v>
      </c>
      <c r="H56" s="2" t="s">
        <v>155</v>
      </c>
      <c r="J56" s="67"/>
      <c r="K56" s="63"/>
      <c r="L56" s="8"/>
      <c r="M56" s="8"/>
      <c r="N56" s="8"/>
      <c r="O56" s="8"/>
    </row>
    <row r="57" spans="1:15" ht="40.5" x14ac:dyDescent="0.25">
      <c r="A57" s="7">
        <f t="shared" si="0"/>
        <v>53</v>
      </c>
      <c r="B57" s="19" t="s">
        <v>75</v>
      </c>
      <c r="C57" s="20" t="s">
        <v>15</v>
      </c>
      <c r="D57" s="21">
        <v>0</v>
      </c>
      <c r="E57" s="31">
        <v>115000</v>
      </c>
      <c r="F57" s="31">
        <v>34200</v>
      </c>
      <c r="G57" s="31">
        <f>E57-F57</f>
        <v>80800</v>
      </c>
      <c r="H57" s="59" t="s">
        <v>213</v>
      </c>
      <c r="J57" s="67"/>
      <c r="K57" s="74"/>
      <c r="L57" s="8"/>
      <c r="M57" s="8"/>
      <c r="N57" s="8"/>
      <c r="O57" s="8"/>
    </row>
    <row r="58" spans="1:15" ht="27" x14ac:dyDescent="0.25">
      <c r="A58" s="7">
        <f t="shared" si="0"/>
        <v>54</v>
      </c>
      <c r="B58" s="81" t="s">
        <v>156</v>
      </c>
      <c r="C58" s="20" t="s">
        <v>15</v>
      </c>
      <c r="D58" s="21">
        <v>342</v>
      </c>
      <c r="E58" s="31">
        <v>33200</v>
      </c>
      <c r="F58" s="31">
        <v>45096</v>
      </c>
      <c r="G58" s="31">
        <v>0</v>
      </c>
      <c r="H58" s="2" t="s">
        <v>214</v>
      </c>
      <c r="J58" s="63"/>
      <c r="K58" s="74"/>
      <c r="L58" s="8"/>
      <c r="M58" s="8"/>
      <c r="N58" s="8"/>
      <c r="O58" s="8"/>
    </row>
    <row r="59" spans="1:15" ht="40.5" x14ac:dyDescent="0.25">
      <c r="A59" s="46">
        <f t="shared" si="0"/>
        <v>55</v>
      </c>
      <c r="B59" s="57" t="s">
        <v>182</v>
      </c>
      <c r="C59" s="16" t="s">
        <v>15</v>
      </c>
      <c r="D59" s="17">
        <v>0</v>
      </c>
      <c r="E59" s="18">
        <v>150000</v>
      </c>
      <c r="F59" s="18">
        <v>0</v>
      </c>
      <c r="G59" s="18">
        <v>150000</v>
      </c>
      <c r="H59" s="3" t="s">
        <v>166</v>
      </c>
      <c r="J59" s="63"/>
      <c r="K59" s="63"/>
      <c r="L59" s="8"/>
      <c r="M59" s="8"/>
      <c r="N59" s="8"/>
      <c r="O59" s="8"/>
    </row>
    <row r="60" spans="1:15" ht="27" x14ac:dyDescent="0.25">
      <c r="A60" s="7">
        <f t="shared" si="0"/>
        <v>56</v>
      </c>
      <c r="B60" s="19" t="s">
        <v>184</v>
      </c>
      <c r="C60" s="20" t="s">
        <v>15</v>
      </c>
      <c r="D60" s="21">
        <v>0</v>
      </c>
      <c r="E60" s="31">
        <v>67159</v>
      </c>
      <c r="F60" s="31">
        <v>56178.61</v>
      </c>
      <c r="G60" s="31">
        <v>0</v>
      </c>
      <c r="H60" s="2" t="s">
        <v>215</v>
      </c>
      <c r="J60" s="67"/>
      <c r="K60" s="74"/>
      <c r="L60" s="8"/>
      <c r="M60" s="8"/>
      <c r="N60" s="8"/>
      <c r="O60" s="8"/>
    </row>
    <row r="61" spans="1:15" ht="79.5" customHeight="1" x14ac:dyDescent="0.25">
      <c r="A61" s="46">
        <f t="shared" si="0"/>
        <v>57</v>
      </c>
      <c r="B61" s="15" t="s">
        <v>183</v>
      </c>
      <c r="C61" s="16" t="s">
        <v>15</v>
      </c>
      <c r="D61" s="17">
        <v>0</v>
      </c>
      <c r="E61" s="18">
        <v>60000</v>
      </c>
      <c r="F61" s="18">
        <v>6300</v>
      </c>
      <c r="G61" s="18">
        <f>E61-F61</f>
        <v>53700</v>
      </c>
      <c r="H61" s="3" t="s">
        <v>216</v>
      </c>
      <c r="J61" s="67"/>
      <c r="K61" s="74"/>
      <c r="L61" s="8"/>
      <c r="M61" s="8"/>
      <c r="N61" s="8"/>
      <c r="O61" s="8"/>
    </row>
    <row r="62" spans="1:15" ht="40.5" x14ac:dyDescent="0.25">
      <c r="A62" s="7">
        <f t="shared" si="0"/>
        <v>58</v>
      </c>
      <c r="B62" s="100" t="s">
        <v>78</v>
      </c>
      <c r="C62" s="20" t="s">
        <v>15</v>
      </c>
      <c r="D62" s="21">
        <v>10000</v>
      </c>
      <c r="E62" s="31">
        <v>52200</v>
      </c>
      <c r="F62" s="31">
        <v>12390.38</v>
      </c>
      <c r="G62" s="31">
        <v>0</v>
      </c>
      <c r="H62" s="2" t="s">
        <v>217</v>
      </c>
      <c r="J62" s="67"/>
      <c r="K62" s="74"/>
      <c r="L62" s="8"/>
      <c r="M62" s="8"/>
      <c r="N62" s="8"/>
      <c r="O62" s="8"/>
    </row>
    <row r="63" spans="1:15" ht="42.75" customHeight="1" x14ac:dyDescent="0.25">
      <c r="A63" s="7">
        <f t="shared" si="0"/>
        <v>59</v>
      </c>
      <c r="B63" s="101"/>
      <c r="C63" s="20" t="s">
        <v>15</v>
      </c>
      <c r="D63" s="21">
        <v>60000</v>
      </c>
      <c r="E63" s="31">
        <v>304200</v>
      </c>
      <c r="F63" s="31">
        <v>0</v>
      </c>
      <c r="G63" s="31" t="s">
        <v>167</v>
      </c>
      <c r="H63" s="2" t="s">
        <v>168</v>
      </c>
      <c r="J63" s="67"/>
      <c r="K63" s="63"/>
      <c r="L63" s="8"/>
      <c r="M63" s="8"/>
      <c r="N63" s="8"/>
      <c r="O63" s="8"/>
    </row>
    <row r="64" spans="1:15" x14ac:dyDescent="0.25">
      <c r="A64" s="46">
        <f t="shared" si="0"/>
        <v>60</v>
      </c>
      <c r="B64" s="53" t="s">
        <v>160</v>
      </c>
      <c r="C64" s="16" t="s">
        <v>15</v>
      </c>
      <c r="D64" s="17">
        <v>0</v>
      </c>
      <c r="E64" s="18">
        <v>400000</v>
      </c>
      <c r="F64" s="18">
        <v>400000</v>
      </c>
      <c r="G64" s="18">
        <f>E64-F64</f>
        <v>0</v>
      </c>
      <c r="H64" s="5" t="s">
        <v>137</v>
      </c>
      <c r="J64" s="67"/>
      <c r="K64" s="63"/>
      <c r="L64" s="8"/>
      <c r="M64" s="8"/>
      <c r="N64" s="8"/>
      <c r="O64" s="8"/>
    </row>
    <row r="65" spans="1:15" x14ac:dyDescent="0.25">
      <c r="A65" s="46">
        <f t="shared" si="0"/>
        <v>61</v>
      </c>
      <c r="B65" s="15" t="s">
        <v>158</v>
      </c>
      <c r="C65" s="16" t="s">
        <v>18</v>
      </c>
      <c r="D65" s="17">
        <v>0</v>
      </c>
      <c r="E65" s="18">
        <v>1700</v>
      </c>
      <c r="F65" s="18">
        <v>1662.24</v>
      </c>
      <c r="G65" s="18">
        <v>0</v>
      </c>
      <c r="H65" s="5" t="s">
        <v>159</v>
      </c>
      <c r="J65" s="67"/>
      <c r="K65" s="63"/>
      <c r="L65" s="8"/>
      <c r="M65" s="8"/>
      <c r="N65" s="8"/>
      <c r="O65" s="8"/>
    </row>
    <row r="66" spans="1:15" ht="27" x14ac:dyDescent="0.25">
      <c r="A66" s="46">
        <f t="shared" si="0"/>
        <v>62</v>
      </c>
      <c r="B66" s="15" t="s">
        <v>157</v>
      </c>
      <c r="C66" s="16" t="s">
        <v>18</v>
      </c>
      <c r="D66" s="17">
        <v>0</v>
      </c>
      <c r="E66" s="18">
        <v>3519</v>
      </c>
      <c r="F66" s="18">
        <v>0</v>
      </c>
      <c r="G66" s="18">
        <v>3519</v>
      </c>
      <c r="H66" s="3" t="s">
        <v>169</v>
      </c>
      <c r="J66" s="67"/>
      <c r="K66" s="65"/>
      <c r="L66" s="8"/>
      <c r="M66" s="8"/>
      <c r="N66" s="8"/>
      <c r="O66" s="8"/>
    </row>
    <row r="67" spans="1:15" x14ac:dyDescent="0.25">
      <c r="A67" s="7"/>
      <c r="B67" s="98"/>
      <c r="C67" s="99"/>
      <c r="D67" s="40">
        <f>SUM(D5:D66)</f>
        <v>2501831.12</v>
      </c>
      <c r="E67" s="40">
        <f>SUM(E5:E66)</f>
        <v>7083282</v>
      </c>
      <c r="F67" s="40">
        <f>SUM(F5:F66)</f>
        <v>4826935.91</v>
      </c>
      <c r="G67" s="40">
        <f>SUM(G5:G66)</f>
        <v>6125201.6600000001</v>
      </c>
      <c r="H67" s="27"/>
      <c r="K67" s="63"/>
      <c r="L67" s="8"/>
      <c r="M67" s="8"/>
      <c r="N67" s="8"/>
      <c r="O67" s="8"/>
    </row>
    <row r="89" spans="2:2" x14ac:dyDescent="0.25">
      <c r="B89" s="74"/>
    </row>
  </sheetData>
  <mergeCells count="13">
    <mergeCell ref="H34:H35"/>
    <mergeCell ref="B28:B29"/>
    <mergeCell ref="A1:B1"/>
    <mergeCell ref="C1:G1"/>
    <mergeCell ref="A2:H2"/>
    <mergeCell ref="A4:H4"/>
    <mergeCell ref="B22:B23"/>
    <mergeCell ref="H22:H23"/>
    <mergeCell ref="B62:B63"/>
    <mergeCell ref="B67:C67"/>
    <mergeCell ref="B36:B37"/>
    <mergeCell ref="B40:B41"/>
    <mergeCell ref="B34:B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90"/>
  <sheetViews>
    <sheetView topLeftCell="A13" workbookViewId="0">
      <selection activeCell="B10" sqref="B10"/>
    </sheetView>
  </sheetViews>
  <sheetFormatPr defaultColWidth="9.140625" defaultRowHeight="13.5" x14ac:dyDescent="0.25"/>
  <cols>
    <col min="1" max="1" width="4.42578125" style="8" customWidth="1"/>
    <col min="2" max="2" width="35.28515625" style="11" bestFit="1" customWidth="1"/>
    <col min="3" max="3" width="6.140625" style="11" bestFit="1" customWidth="1"/>
    <col min="4" max="7" width="8.7109375" style="11" customWidth="1"/>
    <col min="8" max="8" width="50.140625" style="8" bestFit="1" customWidth="1"/>
    <col min="9" max="9" width="10" style="11" bestFit="1" customWidth="1"/>
    <col min="10" max="16384" width="9.140625" style="11"/>
  </cols>
  <sheetData>
    <row r="1" spans="1:10" x14ac:dyDescent="0.25">
      <c r="A1" s="92" t="s">
        <v>0</v>
      </c>
      <c r="B1" s="93"/>
      <c r="C1" s="94" t="s">
        <v>1</v>
      </c>
      <c r="D1" s="94"/>
      <c r="E1" s="94"/>
      <c r="F1" s="94"/>
      <c r="G1" s="94"/>
      <c r="H1" s="10" t="s">
        <v>84</v>
      </c>
    </row>
    <row r="2" spans="1:10" ht="12" x14ac:dyDescent="0.25">
      <c r="A2" s="108"/>
      <c r="B2" s="109"/>
      <c r="C2" s="109"/>
      <c r="D2" s="109"/>
      <c r="E2" s="109"/>
      <c r="F2" s="109"/>
      <c r="G2" s="109"/>
      <c r="H2" s="110"/>
    </row>
    <row r="3" spans="1:10" ht="54" x14ac:dyDescent="0.25">
      <c r="A3" s="6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80</v>
      </c>
      <c r="G3" s="14" t="s">
        <v>83</v>
      </c>
      <c r="H3" s="14" t="s">
        <v>43</v>
      </c>
    </row>
    <row r="4" spans="1:10" ht="12" x14ac:dyDescent="0.25">
      <c r="A4" s="108"/>
      <c r="B4" s="109"/>
      <c r="C4" s="109"/>
      <c r="D4" s="109"/>
      <c r="E4" s="109"/>
      <c r="F4" s="109"/>
      <c r="G4" s="109"/>
      <c r="H4" s="110"/>
    </row>
    <row r="5" spans="1:10" ht="67.5" x14ac:dyDescent="0.25">
      <c r="A5" s="46">
        <v>1</v>
      </c>
      <c r="B5" s="15" t="s">
        <v>87</v>
      </c>
      <c r="C5" s="16" t="s">
        <v>4</v>
      </c>
      <c r="D5" s="17">
        <v>0</v>
      </c>
      <c r="E5" s="18">
        <v>10000</v>
      </c>
      <c r="F5" s="18">
        <v>2059.44</v>
      </c>
      <c r="G5" s="18">
        <f>E5-F5</f>
        <v>7940.5599999999995</v>
      </c>
      <c r="H5" s="3" t="s">
        <v>142</v>
      </c>
    </row>
    <row r="6" spans="1:10" ht="27" x14ac:dyDescent="0.25">
      <c r="A6" s="7">
        <f>A5+1</f>
        <v>2</v>
      </c>
      <c r="B6" s="19" t="s">
        <v>42</v>
      </c>
      <c r="C6" s="20" t="s">
        <v>4</v>
      </c>
      <c r="D6" s="21">
        <v>2575</v>
      </c>
      <c r="E6" s="22">
        <v>13500</v>
      </c>
      <c r="F6" s="22">
        <v>7420</v>
      </c>
      <c r="G6" s="31">
        <f t="shared" ref="G6:G12" si="0">E6-F6</f>
        <v>6080</v>
      </c>
      <c r="H6" s="2" t="s">
        <v>143</v>
      </c>
    </row>
    <row r="7" spans="1:10" ht="27" x14ac:dyDescent="0.25">
      <c r="A7" s="46">
        <f t="shared" ref="A7:A71" si="1">A6+1</f>
        <v>3</v>
      </c>
      <c r="B7" s="15" t="s">
        <v>88</v>
      </c>
      <c r="C7" s="16" t="s">
        <v>4</v>
      </c>
      <c r="D7" s="17">
        <v>0</v>
      </c>
      <c r="E7" s="18">
        <v>15000</v>
      </c>
      <c r="F7" s="18">
        <v>13782.05</v>
      </c>
      <c r="G7" s="18">
        <f t="shared" si="0"/>
        <v>1217.9500000000007</v>
      </c>
      <c r="H7" s="3" t="s">
        <v>107</v>
      </c>
    </row>
    <row r="8" spans="1:10" ht="27" x14ac:dyDescent="0.25">
      <c r="A8" s="46">
        <f t="shared" si="1"/>
        <v>4</v>
      </c>
      <c r="B8" s="15" t="s">
        <v>92</v>
      </c>
      <c r="C8" s="16" t="s">
        <v>4</v>
      </c>
      <c r="D8" s="17">
        <v>0</v>
      </c>
      <c r="E8" s="18">
        <v>60000</v>
      </c>
      <c r="F8" s="18">
        <v>0</v>
      </c>
      <c r="G8" s="18">
        <f t="shared" si="0"/>
        <v>60000</v>
      </c>
      <c r="H8" s="3" t="s">
        <v>94</v>
      </c>
    </row>
    <row r="9" spans="1:10" x14ac:dyDescent="0.25">
      <c r="A9" s="46">
        <f t="shared" si="1"/>
        <v>5</v>
      </c>
      <c r="B9" s="15" t="s">
        <v>89</v>
      </c>
      <c r="C9" s="16" t="s">
        <v>4</v>
      </c>
      <c r="D9" s="17">
        <v>0</v>
      </c>
      <c r="E9" s="18">
        <v>130000</v>
      </c>
      <c r="F9" s="18">
        <v>124921.69</v>
      </c>
      <c r="G9" s="18">
        <f t="shared" si="0"/>
        <v>5078.3099999999977</v>
      </c>
      <c r="H9" s="3" t="s">
        <v>124</v>
      </c>
    </row>
    <row r="10" spans="1:10" x14ac:dyDescent="0.25">
      <c r="A10" s="46">
        <f t="shared" si="1"/>
        <v>6</v>
      </c>
      <c r="B10" s="15" t="s">
        <v>90</v>
      </c>
      <c r="C10" s="16" t="s">
        <v>4</v>
      </c>
      <c r="D10" s="17">
        <v>0</v>
      </c>
      <c r="E10" s="18">
        <v>40000</v>
      </c>
      <c r="F10" s="18">
        <v>0</v>
      </c>
      <c r="G10" s="18">
        <f t="shared" si="0"/>
        <v>40000</v>
      </c>
      <c r="H10" s="5" t="s">
        <v>85</v>
      </c>
    </row>
    <row r="11" spans="1:10" ht="27" x14ac:dyDescent="0.25">
      <c r="A11" s="46">
        <f t="shared" si="1"/>
        <v>7</v>
      </c>
      <c r="B11" s="15" t="s">
        <v>91</v>
      </c>
      <c r="C11" s="16" t="s">
        <v>4</v>
      </c>
      <c r="D11" s="17">
        <v>0</v>
      </c>
      <c r="E11" s="18">
        <v>15000</v>
      </c>
      <c r="F11" s="18">
        <v>14993.53</v>
      </c>
      <c r="G11" s="18">
        <f t="shared" si="0"/>
        <v>6.4699999999993452</v>
      </c>
      <c r="H11" s="3" t="s">
        <v>108</v>
      </c>
    </row>
    <row r="12" spans="1:10" x14ac:dyDescent="0.25">
      <c r="A12" s="46">
        <f t="shared" si="1"/>
        <v>8</v>
      </c>
      <c r="B12" s="15" t="s">
        <v>110</v>
      </c>
      <c r="C12" s="16" t="s">
        <v>4</v>
      </c>
      <c r="D12" s="17">
        <v>0</v>
      </c>
      <c r="E12" s="18">
        <v>14600</v>
      </c>
      <c r="F12" s="18">
        <v>16919.560000000001</v>
      </c>
      <c r="G12" s="18">
        <f t="shared" si="0"/>
        <v>-2319.5600000000013</v>
      </c>
      <c r="H12" s="5" t="s">
        <v>109</v>
      </c>
      <c r="J12" s="56"/>
    </row>
    <row r="13" spans="1:10" x14ac:dyDescent="0.25">
      <c r="A13" s="7">
        <f>A12+1</f>
        <v>9</v>
      </c>
      <c r="B13" s="23"/>
      <c r="C13" s="24" t="s">
        <v>4</v>
      </c>
      <c r="D13" s="25">
        <f>SUM(D5:D12)</f>
        <v>2575</v>
      </c>
      <c r="E13" s="25">
        <f>SUM(E5:E12)</f>
        <v>298100</v>
      </c>
      <c r="F13" s="25">
        <f>SUM(F5:F12)</f>
        <v>180096.27</v>
      </c>
      <c r="G13" s="25">
        <f>SUM(G5:G12)</f>
        <v>118003.73</v>
      </c>
      <c r="H13" s="27"/>
    </row>
    <row r="14" spans="1:10" x14ac:dyDescent="0.25">
      <c r="A14" s="95"/>
      <c r="B14" s="96"/>
      <c r="C14" s="96"/>
      <c r="D14" s="96"/>
      <c r="E14" s="96"/>
      <c r="F14" s="96"/>
      <c r="G14" s="96"/>
      <c r="H14" s="97"/>
    </row>
    <row r="15" spans="1:10" x14ac:dyDescent="0.25">
      <c r="A15" s="48">
        <f>A13+1</f>
        <v>10</v>
      </c>
      <c r="B15" s="49" t="s">
        <v>30</v>
      </c>
      <c r="C15" s="43" t="s">
        <v>6</v>
      </c>
      <c r="D15" s="31">
        <v>0</v>
      </c>
      <c r="E15" s="31">
        <v>5360</v>
      </c>
      <c r="F15" s="33">
        <v>5360</v>
      </c>
      <c r="G15" s="33">
        <f>E15-F15</f>
        <v>0</v>
      </c>
      <c r="H15" s="50" t="s">
        <v>95</v>
      </c>
    </row>
    <row r="16" spans="1:10" x14ac:dyDescent="0.25">
      <c r="A16" s="7">
        <f t="shared" si="1"/>
        <v>11</v>
      </c>
      <c r="B16" s="19" t="s">
        <v>112</v>
      </c>
      <c r="C16" s="20" t="s">
        <v>6</v>
      </c>
      <c r="D16" s="21">
        <v>8218</v>
      </c>
      <c r="E16" s="21">
        <v>30000</v>
      </c>
      <c r="F16" s="21">
        <v>6496</v>
      </c>
      <c r="G16" s="33">
        <f t="shared" ref="G16:G18" si="2">E16-F16</f>
        <v>23504</v>
      </c>
      <c r="H16" s="1" t="s">
        <v>96</v>
      </c>
    </row>
    <row r="17" spans="1:9" x14ac:dyDescent="0.25">
      <c r="A17" s="7">
        <f t="shared" si="1"/>
        <v>12</v>
      </c>
      <c r="B17" s="19" t="s">
        <v>93</v>
      </c>
      <c r="C17" s="20" t="s">
        <v>6</v>
      </c>
      <c r="D17" s="22">
        <v>14417.78</v>
      </c>
      <c r="E17" s="22">
        <v>24640</v>
      </c>
      <c r="F17" s="22">
        <v>2154.7399999999998</v>
      </c>
      <c r="G17" s="33">
        <f t="shared" si="2"/>
        <v>22485.260000000002</v>
      </c>
      <c r="H17" s="1" t="s">
        <v>113</v>
      </c>
    </row>
    <row r="18" spans="1:9" x14ac:dyDescent="0.25">
      <c r="A18" s="7">
        <f t="shared" si="1"/>
        <v>13</v>
      </c>
      <c r="B18" s="19" t="s">
        <v>46</v>
      </c>
      <c r="C18" s="20" t="s">
        <v>6</v>
      </c>
      <c r="D18" s="22">
        <v>0</v>
      </c>
      <c r="E18" s="22">
        <v>0</v>
      </c>
      <c r="F18" s="22">
        <v>0</v>
      </c>
      <c r="G18" s="33">
        <f t="shared" si="2"/>
        <v>0</v>
      </c>
      <c r="H18" s="1" t="s">
        <v>97</v>
      </c>
    </row>
    <row r="19" spans="1:9" x14ac:dyDescent="0.25">
      <c r="A19" s="7">
        <f t="shared" si="1"/>
        <v>14</v>
      </c>
      <c r="B19" s="23"/>
      <c r="C19" s="24" t="s">
        <v>6</v>
      </c>
      <c r="D19" s="26">
        <f>SUM(D15:D18)</f>
        <v>22635.78</v>
      </c>
      <c r="E19" s="26">
        <f t="shared" ref="E19:G19" si="3">SUM(E15:E18)</f>
        <v>60000</v>
      </c>
      <c r="F19" s="26">
        <f t="shared" si="3"/>
        <v>14010.74</v>
      </c>
      <c r="G19" s="26">
        <f t="shared" si="3"/>
        <v>45989.26</v>
      </c>
      <c r="H19" s="27"/>
    </row>
    <row r="20" spans="1:9" x14ac:dyDescent="0.25">
      <c r="A20" s="95"/>
      <c r="B20" s="96"/>
      <c r="C20" s="96"/>
      <c r="D20" s="96"/>
      <c r="E20" s="96"/>
      <c r="F20" s="96"/>
      <c r="G20" s="96"/>
      <c r="H20" s="97"/>
    </row>
    <row r="21" spans="1:9" ht="27" x14ac:dyDescent="0.25">
      <c r="A21" s="46">
        <f>A19+1</f>
        <v>15</v>
      </c>
      <c r="B21" s="15" t="s">
        <v>47</v>
      </c>
      <c r="C21" s="28" t="s">
        <v>7</v>
      </c>
      <c r="D21" s="17">
        <v>0</v>
      </c>
      <c r="E21" s="18">
        <v>10000</v>
      </c>
      <c r="F21" s="18">
        <v>0</v>
      </c>
      <c r="G21" s="18">
        <v>0</v>
      </c>
      <c r="H21" s="3" t="s">
        <v>98</v>
      </c>
    </row>
    <row r="22" spans="1:9" x14ac:dyDescent="0.25">
      <c r="A22" s="7">
        <f>A21+1</f>
        <v>16</v>
      </c>
      <c r="B22" s="23"/>
      <c r="C22" s="24" t="s">
        <v>7</v>
      </c>
      <c r="D22" s="25"/>
      <c r="E22" s="26">
        <f>SUM(E21)</f>
        <v>10000</v>
      </c>
      <c r="F22" s="26">
        <v>0</v>
      </c>
      <c r="G22" s="26">
        <f>SUM(G21)</f>
        <v>0</v>
      </c>
      <c r="H22" s="27"/>
    </row>
    <row r="23" spans="1:9" x14ac:dyDescent="0.25">
      <c r="A23" s="7"/>
      <c r="B23" s="105"/>
      <c r="C23" s="105"/>
      <c r="D23" s="105"/>
      <c r="E23" s="105"/>
      <c r="F23" s="105"/>
      <c r="G23" s="105"/>
      <c r="H23" s="106"/>
      <c r="I23" s="29"/>
    </row>
    <row r="24" spans="1:9" ht="27" x14ac:dyDescent="0.25">
      <c r="A24" s="46">
        <f>A22+1</f>
        <v>17</v>
      </c>
      <c r="B24" s="51" t="s">
        <v>114</v>
      </c>
      <c r="C24" s="28" t="s">
        <v>115</v>
      </c>
      <c r="D24" s="17">
        <v>0</v>
      </c>
      <c r="E24" s="18">
        <v>40000</v>
      </c>
      <c r="F24" s="18">
        <v>28676</v>
      </c>
      <c r="G24" s="18">
        <f>E24-F24</f>
        <v>11324</v>
      </c>
      <c r="H24" s="52" t="s">
        <v>129</v>
      </c>
      <c r="I24" s="29"/>
    </row>
    <row r="25" spans="1:9" x14ac:dyDescent="0.25">
      <c r="A25" s="7">
        <f t="shared" si="1"/>
        <v>18</v>
      </c>
      <c r="B25" s="19" t="s">
        <v>139</v>
      </c>
      <c r="C25" s="20" t="s">
        <v>9</v>
      </c>
      <c r="D25" s="21">
        <v>147173.5</v>
      </c>
      <c r="E25" s="22">
        <v>9560</v>
      </c>
      <c r="F25" s="22">
        <v>0</v>
      </c>
      <c r="G25" s="31">
        <f t="shared" ref="G25:G32" si="4">E25-F25</f>
        <v>9560</v>
      </c>
      <c r="H25" s="1" t="s">
        <v>44</v>
      </c>
      <c r="I25" s="30"/>
    </row>
    <row r="26" spans="1:9" x14ac:dyDescent="0.25">
      <c r="A26" s="46">
        <f t="shared" si="1"/>
        <v>19</v>
      </c>
      <c r="B26" s="15" t="s">
        <v>48</v>
      </c>
      <c r="C26" s="16" t="s">
        <v>9</v>
      </c>
      <c r="D26" s="17">
        <v>0</v>
      </c>
      <c r="E26" s="18">
        <v>1309</v>
      </c>
      <c r="F26" s="18">
        <v>0</v>
      </c>
      <c r="G26" s="18">
        <f t="shared" si="4"/>
        <v>1309</v>
      </c>
      <c r="H26" s="5" t="s">
        <v>99</v>
      </c>
      <c r="I26" s="30"/>
    </row>
    <row r="27" spans="1:9" x14ac:dyDescent="0.25">
      <c r="A27" s="7">
        <f t="shared" si="1"/>
        <v>20</v>
      </c>
      <c r="B27" s="19" t="s">
        <v>31</v>
      </c>
      <c r="C27" s="20" t="s">
        <v>9</v>
      </c>
      <c r="D27" s="21">
        <v>0</v>
      </c>
      <c r="E27" s="22">
        <v>22770</v>
      </c>
      <c r="F27" s="31">
        <v>0</v>
      </c>
      <c r="G27" s="31">
        <f t="shared" si="4"/>
        <v>22770</v>
      </c>
      <c r="H27" s="1" t="s">
        <v>53</v>
      </c>
      <c r="I27" s="32"/>
    </row>
    <row r="28" spans="1:9" x14ac:dyDescent="0.25">
      <c r="A28" s="7">
        <f t="shared" si="1"/>
        <v>21</v>
      </c>
      <c r="B28" s="19" t="s">
        <v>45</v>
      </c>
      <c r="C28" s="20" t="s">
        <v>9</v>
      </c>
      <c r="D28" s="21">
        <v>0</v>
      </c>
      <c r="E28" s="22">
        <v>200000</v>
      </c>
      <c r="F28" s="31">
        <v>0</v>
      </c>
      <c r="G28" s="31">
        <f t="shared" si="4"/>
        <v>200000</v>
      </c>
      <c r="H28" s="1" t="s">
        <v>100</v>
      </c>
    </row>
    <row r="29" spans="1:9" x14ac:dyDescent="0.25">
      <c r="A29" s="7">
        <f t="shared" si="1"/>
        <v>22</v>
      </c>
      <c r="B29" s="100" t="s">
        <v>51</v>
      </c>
      <c r="C29" s="20" t="s">
        <v>9</v>
      </c>
      <c r="D29" s="21">
        <v>0</v>
      </c>
      <c r="E29" s="22">
        <v>46000</v>
      </c>
      <c r="F29" s="31">
        <v>0</v>
      </c>
      <c r="G29" s="31">
        <f t="shared" si="4"/>
        <v>46000</v>
      </c>
      <c r="H29" s="107" t="s">
        <v>20</v>
      </c>
    </row>
    <row r="30" spans="1:9" x14ac:dyDescent="0.25">
      <c r="A30" s="7">
        <f t="shared" si="1"/>
        <v>23</v>
      </c>
      <c r="B30" s="101"/>
      <c r="C30" s="20" t="s">
        <v>9</v>
      </c>
      <c r="D30" s="21">
        <v>205295.57</v>
      </c>
      <c r="E30" s="22">
        <v>1125000</v>
      </c>
      <c r="F30" s="31">
        <v>1125000</v>
      </c>
      <c r="G30" s="31">
        <f t="shared" si="4"/>
        <v>0</v>
      </c>
      <c r="H30" s="104"/>
    </row>
    <row r="31" spans="1:9" x14ac:dyDescent="0.25">
      <c r="A31" s="7">
        <f t="shared" si="1"/>
        <v>24</v>
      </c>
      <c r="B31" s="19" t="s">
        <v>49</v>
      </c>
      <c r="C31" s="20" t="s">
        <v>9</v>
      </c>
      <c r="D31" s="21">
        <v>0</v>
      </c>
      <c r="E31" s="22">
        <v>51000</v>
      </c>
      <c r="F31" s="31">
        <v>23868.1</v>
      </c>
      <c r="G31" s="31">
        <f t="shared" si="4"/>
        <v>27131.9</v>
      </c>
      <c r="H31" s="1" t="s">
        <v>32</v>
      </c>
    </row>
    <row r="32" spans="1:9" x14ac:dyDescent="0.25">
      <c r="A32" s="7">
        <f t="shared" si="1"/>
        <v>25</v>
      </c>
      <c r="B32" s="19" t="s">
        <v>50</v>
      </c>
      <c r="C32" s="20" t="s">
        <v>9</v>
      </c>
      <c r="D32" s="21">
        <v>0</v>
      </c>
      <c r="E32" s="22">
        <v>57000</v>
      </c>
      <c r="F32" s="31">
        <v>47521.5</v>
      </c>
      <c r="G32" s="31">
        <f t="shared" si="4"/>
        <v>9478.5</v>
      </c>
      <c r="H32" s="1" t="s">
        <v>116</v>
      </c>
    </row>
    <row r="33" spans="1:47" x14ac:dyDescent="0.25">
      <c r="A33" s="7">
        <f t="shared" si="1"/>
        <v>26</v>
      </c>
      <c r="B33" s="19" t="s">
        <v>52</v>
      </c>
      <c r="C33" s="20" t="s">
        <v>9</v>
      </c>
      <c r="D33" s="21">
        <v>0</v>
      </c>
      <c r="E33" s="22">
        <v>200000</v>
      </c>
      <c r="F33" s="31">
        <v>200000</v>
      </c>
      <c r="G33" s="31">
        <v>500000</v>
      </c>
      <c r="H33" s="1" t="s">
        <v>117</v>
      </c>
    </row>
    <row r="34" spans="1:47" x14ac:dyDescent="0.25">
      <c r="A34" s="7">
        <f t="shared" si="1"/>
        <v>27</v>
      </c>
      <c r="B34" s="19" t="s">
        <v>70</v>
      </c>
      <c r="C34" s="20" t="s">
        <v>9</v>
      </c>
      <c r="D34" s="21">
        <v>0</v>
      </c>
      <c r="E34" s="22">
        <v>0</v>
      </c>
      <c r="F34" s="31">
        <v>0</v>
      </c>
      <c r="G34" s="31">
        <v>350000</v>
      </c>
      <c r="H34" s="1" t="s">
        <v>101</v>
      </c>
    </row>
    <row r="35" spans="1:47" x14ac:dyDescent="0.25">
      <c r="A35" s="7">
        <f t="shared" si="1"/>
        <v>28</v>
      </c>
      <c r="B35" s="19" t="s">
        <v>54</v>
      </c>
      <c r="C35" s="20" t="s">
        <v>9</v>
      </c>
      <c r="D35" s="21">
        <v>0</v>
      </c>
      <c r="E35" s="22">
        <v>0</v>
      </c>
      <c r="F35" s="31">
        <v>0</v>
      </c>
      <c r="G35" s="31">
        <v>350000</v>
      </c>
      <c r="H35" s="1" t="s">
        <v>102</v>
      </c>
    </row>
    <row r="36" spans="1:47" x14ac:dyDescent="0.25">
      <c r="A36" s="7">
        <f t="shared" si="1"/>
        <v>29</v>
      </c>
      <c r="B36" s="100" t="s">
        <v>55</v>
      </c>
      <c r="C36" s="20" t="s">
        <v>9</v>
      </c>
      <c r="D36" s="21">
        <v>0</v>
      </c>
      <c r="E36" s="22">
        <v>0</v>
      </c>
      <c r="F36" s="31">
        <v>0</v>
      </c>
      <c r="G36" s="31">
        <v>100000</v>
      </c>
      <c r="H36" s="1" t="s">
        <v>21</v>
      </c>
    </row>
    <row r="37" spans="1:47" x14ac:dyDescent="0.25">
      <c r="A37" s="7">
        <f t="shared" si="1"/>
        <v>30</v>
      </c>
      <c r="B37" s="101"/>
      <c r="C37" s="20" t="s">
        <v>9</v>
      </c>
      <c r="D37" s="21">
        <v>0</v>
      </c>
      <c r="E37" s="22">
        <v>0</v>
      </c>
      <c r="F37" s="31">
        <v>0</v>
      </c>
      <c r="G37" s="31">
        <v>385193</v>
      </c>
      <c r="H37" s="1" t="s">
        <v>111</v>
      </c>
    </row>
    <row r="38" spans="1:47" x14ac:dyDescent="0.25">
      <c r="A38" s="7">
        <f t="shared" si="1"/>
        <v>31</v>
      </c>
      <c r="B38" s="23"/>
      <c r="C38" s="24" t="s">
        <v>9</v>
      </c>
      <c r="D38" s="25">
        <f>SUM(D24:D37)</f>
        <v>352469.07</v>
      </c>
      <c r="E38" s="25">
        <f>SUM(E24:E37)</f>
        <v>1752639</v>
      </c>
      <c r="F38" s="25">
        <f t="shared" ref="F38:G38" si="5">SUM(F24:F37)</f>
        <v>1425065.6</v>
      </c>
      <c r="G38" s="25">
        <f t="shared" si="5"/>
        <v>2012766.4</v>
      </c>
      <c r="H38" s="27"/>
    </row>
    <row r="39" spans="1:47" x14ac:dyDescent="0.25">
      <c r="A39" s="95"/>
      <c r="B39" s="96"/>
      <c r="C39" s="96"/>
      <c r="D39" s="96"/>
      <c r="E39" s="96"/>
      <c r="F39" s="96"/>
      <c r="G39" s="96"/>
      <c r="H39" s="97"/>
    </row>
    <row r="40" spans="1:47" x14ac:dyDescent="0.25">
      <c r="A40" s="9">
        <f>A38+1</f>
        <v>32</v>
      </c>
      <c r="B40" s="1" t="s">
        <v>118</v>
      </c>
      <c r="C40" s="20" t="s">
        <v>10</v>
      </c>
      <c r="D40" s="21">
        <v>0</v>
      </c>
      <c r="E40" s="21">
        <v>160000</v>
      </c>
      <c r="F40" s="21">
        <v>156000</v>
      </c>
      <c r="G40" s="21">
        <f>E40-F40</f>
        <v>4000</v>
      </c>
      <c r="H40" s="1" t="s">
        <v>119</v>
      </c>
    </row>
    <row r="41" spans="1:47" x14ac:dyDescent="0.25">
      <c r="A41" s="9">
        <f>A69+1</f>
        <v>34</v>
      </c>
      <c r="B41" s="19" t="s">
        <v>56</v>
      </c>
      <c r="C41" s="20" t="s">
        <v>10</v>
      </c>
      <c r="D41" s="21">
        <v>34546</v>
      </c>
      <c r="E41" s="21">
        <v>120000</v>
      </c>
      <c r="F41" s="33">
        <v>56930.25</v>
      </c>
      <c r="G41" s="21">
        <f>E41-F41</f>
        <v>63069.75</v>
      </c>
      <c r="H41" s="1" t="s">
        <v>37</v>
      </c>
    </row>
    <row r="42" spans="1:47" x14ac:dyDescent="0.25">
      <c r="A42" s="9">
        <f t="shared" ref="A42:A52" si="6">A41+1</f>
        <v>35</v>
      </c>
      <c r="B42" s="19" t="s">
        <v>57</v>
      </c>
      <c r="C42" s="20" t="s">
        <v>10</v>
      </c>
      <c r="D42" s="21">
        <v>0</v>
      </c>
      <c r="E42" s="21">
        <v>10000</v>
      </c>
      <c r="F42" s="33">
        <v>0</v>
      </c>
      <c r="G42" s="21">
        <f t="shared" ref="G42:G47" si="7">E42-F42</f>
        <v>10000</v>
      </c>
      <c r="H42" s="1" t="s">
        <v>22</v>
      </c>
    </row>
    <row r="43" spans="1:47" x14ac:dyDescent="0.25">
      <c r="A43" s="9">
        <f t="shared" si="6"/>
        <v>36</v>
      </c>
      <c r="B43" s="19"/>
      <c r="C43" s="20" t="s">
        <v>10</v>
      </c>
      <c r="D43" s="21">
        <v>93387.19</v>
      </c>
      <c r="E43" s="21">
        <v>0</v>
      </c>
      <c r="F43" s="33">
        <v>0</v>
      </c>
      <c r="G43" s="21">
        <f t="shared" si="7"/>
        <v>0</v>
      </c>
      <c r="H43" s="4" t="s">
        <v>38</v>
      </c>
    </row>
    <row r="44" spans="1:47" x14ac:dyDescent="0.25">
      <c r="A44" s="9">
        <f t="shared" si="6"/>
        <v>37</v>
      </c>
      <c r="B44" s="100" t="s">
        <v>59</v>
      </c>
      <c r="C44" s="20" t="s">
        <v>10</v>
      </c>
      <c r="D44" s="34">
        <f>119779.08+49146+21522</f>
        <v>190447.08000000002</v>
      </c>
      <c r="E44" s="21">
        <v>1110000</v>
      </c>
      <c r="F44" s="33">
        <v>186629.7</v>
      </c>
      <c r="G44" s="21">
        <f t="shared" si="7"/>
        <v>923370.3</v>
      </c>
      <c r="H44" s="107" t="s">
        <v>120</v>
      </c>
    </row>
    <row r="45" spans="1:47" x14ac:dyDescent="0.25">
      <c r="A45" s="9">
        <f t="shared" si="6"/>
        <v>38</v>
      </c>
      <c r="B45" s="101"/>
      <c r="C45" s="20" t="s">
        <v>10</v>
      </c>
      <c r="D45" s="21">
        <v>1258949.58</v>
      </c>
      <c r="E45" s="21">
        <v>730000</v>
      </c>
      <c r="F45" s="33">
        <v>233892.28</v>
      </c>
      <c r="G45" s="21">
        <f t="shared" si="7"/>
        <v>496107.72</v>
      </c>
      <c r="H45" s="104"/>
    </row>
    <row r="46" spans="1:47" x14ac:dyDescent="0.25">
      <c r="A46" s="9">
        <f t="shared" si="6"/>
        <v>39</v>
      </c>
      <c r="B46" s="100" t="s">
        <v>60</v>
      </c>
      <c r="C46" s="20" t="s">
        <v>10</v>
      </c>
      <c r="D46" s="21">
        <v>7018.8</v>
      </c>
      <c r="E46" s="21">
        <v>68000</v>
      </c>
      <c r="F46" s="33">
        <v>0</v>
      </c>
      <c r="G46" s="21">
        <f t="shared" si="7"/>
        <v>68000</v>
      </c>
      <c r="H46" s="1"/>
    </row>
    <row r="47" spans="1:47" x14ac:dyDescent="0.25">
      <c r="A47" s="9">
        <f t="shared" si="6"/>
        <v>40</v>
      </c>
      <c r="B47" s="101"/>
      <c r="C47" s="20" t="s">
        <v>10</v>
      </c>
      <c r="D47" s="21">
        <v>271000</v>
      </c>
      <c r="E47" s="21">
        <v>0</v>
      </c>
      <c r="F47" s="33">
        <v>0</v>
      </c>
      <c r="G47" s="21">
        <f t="shared" si="7"/>
        <v>0</v>
      </c>
      <c r="H47" s="1" t="s">
        <v>39</v>
      </c>
    </row>
    <row r="48" spans="1:47" s="36" customFormat="1" x14ac:dyDescent="0.25">
      <c r="A48" s="55">
        <f t="shared" si="6"/>
        <v>41</v>
      </c>
      <c r="B48" s="15" t="s">
        <v>106</v>
      </c>
      <c r="C48" s="16" t="s">
        <v>19</v>
      </c>
      <c r="D48" s="17">
        <v>0</v>
      </c>
      <c r="E48" s="17">
        <v>400000</v>
      </c>
      <c r="F48" s="17">
        <v>0</v>
      </c>
      <c r="G48" s="17">
        <v>400000</v>
      </c>
      <c r="H48" s="5" t="s">
        <v>28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</row>
    <row r="49" spans="1:8" x14ac:dyDescent="0.25">
      <c r="A49" s="9">
        <f t="shared" si="6"/>
        <v>42</v>
      </c>
      <c r="B49" s="19" t="s">
        <v>61</v>
      </c>
      <c r="C49" s="20" t="s">
        <v>10</v>
      </c>
      <c r="D49" s="21">
        <v>44567.4</v>
      </c>
      <c r="E49" s="21">
        <v>150000</v>
      </c>
      <c r="F49" s="33">
        <v>41685.480000000003</v>
      </c>
      <c r="G49" s="33">
        <v>150000</v>
      </c>
      <c r="H49" s="1" t="s">
        <v>23</v>
      </c>
    </row>
    <row r="50" spans="1:8" x14ac:dyDescent="0.25">
      <c r="A50" s="9">
        <f t="shared" si="6"/>
        <v>43</v>
      </c>
      <c r="B50" s="100" t="s">
        <v>62</v>
      </c>
      <c r="C50" s="20" t="s">
        <v>10</v>
      </c>
      <c r="D50" s="21">
        <v>0</v>
      </c>
      <c r="E50" s="21">
        <v>0</v>
      </c>
      <c r="F50" s="33">
        <v>0</v>
      </c>
      <c r="G50" s="33">
        <v>497510</v>
      </c>
      <c r="H50" s="1" t="s">
        <v>11</v>
      </c>
    </row>
    <row r="51" spans="1:8" x14ac:dyDescent="0.25">
      <c r="A51" s="9">
        <f t="shared" si="6"/>
        <v>44</v>
      </c>
      <c r="B51" s="101"/>
      <c r="C51" s="20" t="s">
        <v>10</v>
      </c>
      <c r="D51" s="21">
        <v>0</v>
      </c>
      <c r="E51" s="21">
        <v>0</v>
      </c>
      <c r="F51" s="33">
        <v>0</v>
      </c>
      <c r="G51" s="33">
        <v>1500000</v>
      </c>
      <c r="H51" s="1" t="s">
        <v>58</v>
      </c>
    </row>
    <row r="52" spans="1:8" x14ac:dyDescent="0.25">
      <c r="A52" s="9">
        <f t="shared" si="6"/>
        <v>45</v>
      </c>
      <c r="B52" s="23"/>
      <c r="C52" s="24" t="s">
        <v>10</v>
      </c>
      <c r="D52" s="25">
        <f>SUM(D40:D51)</f>
        <v>1899916.05</v>
      </c>
      <c r="E52" s="25">
        <f>SUM(E40:E51)</f>
        <v>2748000</v>
      </c>
      <c r="F52" s="25">
        <f>SUM(F40:F51)</f>
        <v>675137.71</v>
      </c>
      <c r="G52" s="25">
        <f>SUM(G40:G51)</f>
        <v>4112057.77</v>
      </c>
      <c r="H52" s="27"/>
    </row>
    <row r="53" spans="1:8" x14ac:dyDescent="0.25">
      <c r="A53" s="95"/>
      <c r="B53" s="96"/>
      <c r="C53" s="96"/>
      <c r="D53" s="96"/>
      <c r="E53" s="96"/>
      <c r="F53" s="96"/>
      <c r="G53" s="96"/>
      <c r="H53" s="97"/>
    </row>
    <row r="54" spans="1:8" ht="40.5" x14ac:dyDescent="0.25">
      <c r="A54" s="7">
        <f>A52+1</f>
        <v>46</v>
      </c>
      <c r="B54" s="19" t="s">
        <v>65</v>
      </c>
      <c r="C54" s="20" t="s">
        <v>12</v>
      </c>
      <c r="D54" s="33">
        <f>23723.29+48800</f>
        <v>72523.290000000008</v>
      </c>
      <c r="E54" s="31">
        <v>250000</v>
      </c>
      <c r="F54" s="31">
        <v>0</v>
      </c>
      <c r="G54" s="31">
        <f>E54-F54</f>
        <v>250000</v>
      </c>
      <c r="H54" s="2" t="s">
        <v>122</v>
      </c>
    </row>
    <row r="55" spans="1:8" x14ac:dyDescent="0.25">
      <c r="A55" s="7">
        <f t="shared" si="1"/>
        <v>47</v>
      </c>
      <c r="B55" s="19" t="s">
        <v>63</v>
      </c>
      <c r="C55" s="20" t="s">
        <v>12</v>
      </c>
      <c r="D55" s="21">
        <v>6091</v>
      </c>
      <c r="E55" s="22">
        <v>40000</v>
      </c>
      <c r="F55" s="22">
        <v>395.94</v>
      </c>
      <c r="G55" s="22">
        <v>55000</v>
      </c>
      <c r="H55" s="1" t="s">
        <v>24</v>
      </c>
    </row>
    <row r="56" spans="1:8" ht="27" x14ac:dyDescent="0.25">
      <c r="A56" s="7">
        <f t="shared" si="1"/>
        <v>48</v>
      </c>
      <c r="B56" s="19" t="s">
        <v>64</v>
      </c>
      <c r="C56" s="20" t="s">
        <v>12</v>
      </c>
      <c r="D56" s="21">
        <v>0</v>
      </c>
      <c r="E56" s="22">
        <v>52000</v>
      </c>
      <c r="F56" s="22">
        <v>3241.78</v>
      </c>
      <c r="G56" s="22">
        <f>E56-F56</f>
        <v>48758.22</v>
      </c>
      <c r="H56" s="2" t="s">
        <v>103</v>
      </c>
    </row>
    <row r="57" spans="1:8" x14ac:dyDescent="0.25">
      <c r="A57" s="46">
        <f t="shared" si="1"/>
        <v>49</v>
      </c>
      <c r="B57" s="15" t="s">
        <v>66</v>
      </c>
      <c r="C57" s="16" t="s">
        <v>12</v>
      </c>
      <c r="D57" s="17">
        <v>0</v>
      </c>
      <c r="E57" s="18">
        <v>150000</v>
      </c>
      <c r="F57" s="18">
        <v>0</v>
      </c>
      <c r="G57" s="18">
        <v>150000</v>
      </c>
      <c r="H57" s="5" t="s">
        <v>121</v>
      </c>
    </row>
    <row r="58" spans="1:8" x14ac:dyDescent="0.25">
      <c r="A58" s="7">
        <f t="shared" si="1"/>
        <v>50</v>
      </c>
      <c r="B58" s="23"/>
      <c r="C58" s="24" t="s">
        <v>12</v>
      </c>
      <c r="D58" s="25">
        <f>SUM(D54:D57)</f>
        <v>78614.290000000008</v>
      </c>
      <c r="E58" s="25">
        <f t="shared" ref="E58:G58" si="8">SUM(E54:E57)</f>
        <v>492000</v>
      </c>
      <c r="F58" s="25">
        <f t="shared" si="8"/>
        <v>3637.7200000000003</v>
      </c>
      <c r="G58" s="25">
        <f t="shared" si="8"/>
        <v>503758.22</v>
      </c>
      <c r="H58" s="27"/>
    </row>
    <row r="59" spans="1:8" x14ac:dyDescent="0.25">
      <c r="A59" s="95"/>
      <c r="B59" s="96"/>
      <c r="C59" s="96"/>
      <c r="D59" s="96"/>
      <c r="E59" s="96"/>
      <c r="F59" s="96"/>
      <c r="G59" s="96"/>
      <c r="H59" s="97"/>
    </row>
    <row r="60" spans="1:8" x14ac:dyDescent="0.25">
      <c r="A60" s="46">
        <f>A58+1</f>
        <v>51</v>
      </c>
      <c r="B60" s="15" t="s">
        <v>67</v>
      </c>
      <c r="C60" s="16" t="s">
        <v>13</v>
      </c>
      <c r="D60" s="38">
        <v>18112.93</v>
      </c>
      <c r="E60" s="39">
        <v>40000</v>
      </c>
      <c r="F60" s="39">
        <v>0</v>
      </c>
      <c r="G60" s="39">
        <v>40000</v>
      </c>
      <c r="H60" s="5" t="s">
        <v>123</v>
      </c>
    </row>
    <row r="61" spans="1:8" x14ac:dyDescent="0.25">
      <c r="A61" s="7">
        <f t="shared" si="1"/>
        <v>52</v>
      </c>
      <c r="B61" s="23"/>
      <c r="C61" s="24" t="s">
        <v>13</v>
      </c>
      <c r="D61" s="40">
        <f>D60</f>
        <v>18112.93</v>
      </c>
      <c r="E61" s="41">
        <f>SUM(E60)</f>
        <v>40000</v>
      </c>
      <c r="F61" s="41">
        <f t="shared" ref="F61:G61" si="9">SUM(F60)</f>
        <v>0</v>
      </c>
      <c r="G61" s="41">
        <f t="shared" si="9"/>
        <v>40000</v>
      </c>
      <c r="H61" s="27"/>
    </row>
    <row r="62" spans="1:8" x14ac:dyDescent="0.25">
      <c r="A62" s="95"/>
      <c r="B62" s="96"/>
      <c r="C62" s="96"/>
      <c r="D62" s="96"/>
      <c r="E62" s="96"/>
      <c r="F62" s="96"/>
      <c r="G62" s="96"/>
      <c r="H62" s="97"/>
    </row>
    <row r="63" spans="1:8" ht="21" customHeight="1" x14ac:dyDescent="0.25">
      <c r="A63" s="7">
        <f>A61+1</f>
        <v>53</v>
      </c>
      <c r="B63" s="42" t="s">
        <v>68</v>
      </c>
      <c r="C63" s="43" t="s">
        <v>14</v>
      </c>
      <c r="D63" s="44">
        <v>0</v>
      </c>
      <c r="E63" s="37">
        <v>31725</v>
      </c>
      <c r="F63" s="37">
        <v>22425</v>
      </c>
      <c r="G63" s="37">
        <v>5000</v>
      </c>
      <c r="H63" s="2" t="s">
        <v>25</v>
      </c>
    </row>
    <row r="64" spans="1:8" x14ac:dyDescent="0.25">
      <c r="A64" s="7">
        <f t="shared" si="1"/>
        <v>54</v>
      </c>
      <c r="B64" s="42" t="s">
        <v>69</v>
      </c>
      <c r="C64" s="43" t="s">
        <v>14</v>
      </c>
      <c r="D64" s="44">
        <v>0</v>
      </c>
      <c r="E64" s="37">
        <v>0</v>
      </c>
      <c r="F64" s="37">
        <v>0</v>
      </c>
      <c r="G64" s="37">
        <v>200000</v>
      </c>
      <c r="H64" s="1" t="s">
        <v>128</v>
      </c>
    </row>
    <row r="65" spans="1:8" x14ac:dyDescent="0.25">
      <c r="A65" s="7">
        <f t="shared" si="1"/>
        <v>55</v>
      </c>
      <c r="B65" s="23"/>
      <c r="C65" s="24" t="s">
        <v>14</v>
      </c>
      <c r="D65" s="45">
        <f>SUM(D63:D64)</f>
        <v>0</v>
      </c>
      <c r="E65" s="41">
        <f>SUM(E63:E64)</f>
        <v>31725</v>
      </c>
      <c r="F65" s="41">
        <f t="shared" ref="F65:G65" si="10">SUM(F63:F64)</f>
        <v>22425</v>
      </c>
      <c r="G65" s="41">
        <f t="shared" si="10"/>
        <v>205000</v>
      </c>
      <c r="H65" s="27"/>
    </row>
    <row r="66" spans="1:8" x14ac:dyDescent="0.25">
      <c r="A66" s="95"/>
      <c r="B66" s="96"/>
      <c r="C66" s="96"/>
      <c r="D66" s="96"/>
      <c r="E66" s="96"/>
      <c r="F66" s="96"/>
      <c r="G66" s="96"/>
      <c r="H66" s="97"/>
    </row>
    <row r="67" spans="1:8" x14ac:dyDescent="0.25">
      <c r="A67" s="7">
        <f>A65+1</f>
        <v>56</v>
      </c>
      <c r="B67" s="42" t="s">
        <v>141</v>
      </c>
      <c r="C67" s="43" t="s">
        <v>15</v>
      </c>
      <c r="D67" s="33">
        <v>0</v>
      </c>
      <c r="E67" s="31">
        <v>43600</v>
      </c>
      <c r="F67" s="31">
        <v>1280</v>
      </c>
      <c r="G67" s="31">
        <f>E67-F67</f>
        <v>42320</v>
      </c>
      <c r="H67" s="1" t="s">
        <v>131</v>
      </c>
    </row>
    <row r="68" spans="1:8" x14ac:dyDescent="0.25">
      <c r="A68" s="46">
        <f t="shared" si="1"/>
        <v>57</v>
      </c>
      <c r="B68" s="15" t="s">
        <v>130</v>
      </c>
      <c r="C68" s="16" t="s">
        <v>15</v>
      </c>
      <c r="D68" s="17">
        <v>0</v>
      </c>
      <c r="E68" s="18">
        <v>5000</v>
      </c>
      <c r="F68" s="18">
        <v>5630</v>
      </c>
      <c r="G68" s="18">
        <f>E68-F68</f>
        <v>-630</v>
      </c>
      <c r="H68" s="5" t="s">
        <v>132</v>
      </c>
    </row>
    <row r="69" spans="1:8" x14ac:dyDescent="0.25">
      <c r="A69" s="9">
        <f>A40+1</f>
        <v>33</v>
      </c>
      <c r="B69" s="19" t="s">
        <v>144</v>
      </c>
      <c r="C69" s="43" t="s">
        <v>15</v>
      </c>
      <c r="D69" s="21">
        <v>0</v>
      </c>
      <c r="E69" s="21">
        <v>4500</v>
      </c>
      <c r="F69" s="21">
        <v>5605.38</v>
      </c>
      <c r="G69" s="21">
        <f>E69-F69</f>
        <v>-1105.3800000000001</v>
      </c>
      <c r="H69" s="1" t="s">
        <v>145</v>
      </c>
    </row>
    <row r="70" spans="1:8" x14ac:dyDescent="0.25">
      <c r="A70" s="7">
        <f>A68+1</f>
        <v>58</v>
      </c>
      <c r="B70" s="19" t="s">
        <v>86</v>
      </c>
      <c r="C70" s="47">
        <v>45360</v>
      </c>
      <c r="D70" s="21">
        <v>46410</v>
      </c>
      <c r="E70" s="31"/>
      <c r="F70" s="31">
        <v>20970</v>
      </c>
      <c r="G70" s="31">
        <f>D70-F70</f>
        <v>25440</v>
      </c>
      <c r="H70" s="1" t="s">
        <v>133</v>
      </c>
    </row>
    <row r="71" spans="1:8" x14ac:dyDescent="0.25">
      <c r="A71" s="7">
        <f t="shared" si="1"/>
        <v>59</v>
      </c>
      <c r="B71" s="19" t="s">
        <v>134</v>
      </c>
      <c r="C71" s="20" t="s">
        <v>15</v>
      </c>
      <c r="D71" s="21">
        <v>10000</v>
      </c>
      <c r="E71" s="31">
        <v>0</v>
      </c>
      <c r="F71" s="31">
        <v>10000</v>
      </c>
      <c r="G71" s="31">
        <v>0</v>
      </c>
      <c r="H71" s="1" t="s">
        <v>40</v>
      </c>
    </row>
    <row r="72" spans="1:8" x14ac:dyDescent="0.25">
      <c r="A72" s="7">
        <f t="shared" ref="A72:A88" si="11">A71+1</f>
        <v>60</v>
      </c>
      <c r="B72" s="19" t="s">
        <v>71</v>
      </c>
      <c r="C72" s="20" t="s">
        <v>15</v>
      </c>
      <c r="D72" s="21">
        <v>0</v>
      </c>
      <c r="E72" s="31">
        <v>405500</v>
      </c>
      <c r="F72" s="31">
        <v>142005.5</v>
      </c>
      <c r="G72" s="54">
        <v>150000</v>
      </c>
      <c r="H72" s="1" t="s">
        <v>33</v>
      </c>
    </row>
    <row r="73" spans="1:8" x14ac:dyDescent="0.25">
      <c r="A73" s="46">
        <f t="shared" si="11"/>
        <v>61</v>
      </c>
      <c r="B73" s="15" t="s">
        <v>72</v>
      </c>
      <c r="C73" s="16" t="s">
        <v>15</v>
      </c>
      <c r="D73" s="17">
        <v>0</v>
      </c>
      <c r="E73" s="18">
        <v>40000</v>
      </c>
      <c r="F73" s="18">
        <v>40000</v>
      </c>
      <c r="G73" s="18">
        <v>0</v>
      </c>
      <c r="H73" s="5" t="s">
        <v>34</v>
      </c>
    </row>
    <row r="74" spans="1:8" x14ac:dyDescent="0.25">
      <c r="A74" s="7">
        <f t="shared" si="11"/>
        <v>62</v>
      </c>
      <c r="B74" s="19" t="s">
        <v>73</v>
      </c>
      <c r="C74" s="20" t="s">
        <v>15</v>
      </c>
      <c r="D74" s="21">
        <v>756</v>
      </c>
      <c r="E74" s="31">
        <v>1000</v>
      </c>
      <c r="F74" s="31">
        <v>0</v>
      </c>
      <c r="G74" s="31">
        <v>30000</v>
      </c>
      <c r="H74" s="1" t="s">
        <v>135</v>
      </c>
    </row>
    <row r="75" spans="1:8" x14ac:dyDescent="0.25">
      <c r="A75" s="46">
        <f t="shared" si="11"/>
        <v>63</v>
      </c>
      <c r="B75" s="15" t="s">
        <v>8</v>
      </c>
      <c r="C75" s="16" t="s">
        <v>15</v>
      </c>
      <c r="D75" s="17">
        <v>0</v>
      </c>
      <c r="E75" s="18">
        <v>40000</v>
      </c>
      <c r="F75" s="18">
        <v>40000</v>
      </c>
      <c r="G75" s="18">
        <v>0</v>
      </c>
      <c r="H75" s="5" t="s">
        <v>35</v>
      </c>
    </row>
    <row r="76" spans="1:8" x14ac:dyDescent="0.25">
      <c r="A76" s="7">
        <f t="shared" si="11"/>
        <v>64</v>
      </c>
      <c r="B76" s="19" t="s">
        <v>74</v>
      </c>
      <c r="C76" s="20" t="s">
        <v>15</v>
      </c>
      <c r="D76" s="21">
        <v>0</v>
      </c>
      <c r="E76" s="31">
        <v>70200</v>
      </c>
      <c r="F76" s="31">
        <v>36000</v>
      </c>
      <c r="G76" s="31">
        <v>30000</v>
      </c>
      <c r="H76" s="1" t="s">
        <v>104</v>
      </c>
    </row>
    <row r="77" spans="1:8" x14ac:dyDescent="0.25">
      <c r="A77" s="7">
        <f t="shared" si="11"/>
        <v>65</v>
      </c>
      <c r="B77" s="19" t="s">
        <v>75</v>
      </c>
      <c r="C77" s="20" t="s">
        <v>15</v>
      </c>
      <c r="D77" s="21">
        <v>0</v>
      </c>
      <c r="E77" s="31">
        <v>115000</v>
      </c>
      <c r="F77" s="31">
        <v>0</v>
      </c>
      <c r="G77" s="31">
        <v>115000</v>
      </c>
      <c r="H77" s="1" t="s">
        <v>26</v>
      </c>
    </row>
    <row r="78" spans="1:8" x14ac:dyDescent="0.25">
      <c r="A78" s="7">
        <f t="shared" si="11"/>
        <v>66</v>
      </c>
      <c r="B78" s="19" t="s">
        <v>76</v>
      </c>
      <c r="C78" s="20" t="s">
        <v>15</v>
      </c>
      <c r="D78" s="21">
        <v>342</v>
      </c>
      <c r="E78" s="31">
        <v>33200</v>
      </c>
      <c r="F78" s="31">
        <v>19593.78</v>
      </c>
      <c r="G78" s="31">
        <f>E78-F78</f>
        <v>13606.220000000001</v>
      </c>
      <c r="H78" s="1" t="s">
        <v>27</v>
      </c>
    </row>
    <row r="79" spans="1:8" x14ac:dyDescent="0.25">
      <c r="A79" s="7">
        <f t="shared" si="11"/>
        <v>67</v>
      </c>
      <c r="B79" s="19" t="s">
        <v>16</v>
      </c>
      <c r="C79" s="20" t="s">
        <v>15</v>
      </c>
      <c r="D79" s="21">
        <v>0</v>
      </c>
      <c r="E79" s="31">
        <v>150000</v>
      </c>
      <c r="F79" s="31">
        <v>0</v>
      </c>
      <c r="G79" s="31">
        <v>150000</v>
      </c>
      <c r="H79" s="1" t="s">
        <v>127</v>
      </c>
    </row>
    <row r="80" spans="1:8" x14ac:dyDescent="0.25">
      <c r="A80" s="7">
        <f t="shared" si="11"/>
        <v>68</v>
      </c>
      <c r="B80" s="19" t="s">
        <v>17</v>
      </c>
      <c r="C80" s="20" t="s">
        <v>15</v>
      </c>
      <c r="D80" s="21">
        <v>0</v>
      </c>
      <c r="E80" s="31">
        <v>67159</v>
      </c>
      <c r="F80" s="31">
        <v>56178.61</v>
      </c>
      <c r="G80" s="31">
        <f>E80-F80</f>
        <v>10980.39</v>
      </c>
      <c r="H80" s="1" t="s">
        <v>29</v>
      </c>
    </row>
    <row r="81" spans="1:8" x14ac:dyDescent="0.25">
      <c r="A81" s="46">
        <f t="shared" si="11"/>
        <v>69</v>
      </c>
      <c r="B81" s="15" t="s">
        <v>77</v>
      </c>
      <c r="C81" s="16" t="s">
        <v>15</v>
      </c>
      <c r="D81" s="17">
        <v>0</v>
      </c>
      <c r="E81" s="18">
        <v>60000</v>
      </c>
      <c r="F81" s="18">
        <v>6300</v>
      </c>
      <c r="G81" s="18">
        <f>E81-F81</f>
        <v>53700</v>
      </c>
      <c r="H81" s="5" t="s">
        <v>126</v>
      </c>
    </row>
    <row r="82" spans="1:8" x14ac:dyDescent="0.25">
      <c r="A82" s="7">
        <f t="shared" si="11"/>
        <v>70</v>
      </c>
      <c r="B82" s="100" t="s">
        <v>78</v>
      </c>
      <c r="C82" s="20" t="s">
        <v>15</v>
      </c>
      <c r="D82" s="21">
        <v>10000</v>
      </c>
      <c r="E82" s="31">
        <v>52200</v>
      </c>
      <c r="F82" s="31">
        <v>12390.38</v>
      </c>
      <c r="G82" s="31">
        <f>E82-F82</f>
        <v>39809.620000000003</v>
      </c>
      <c r="H82" s="1" t="s">
        <v>36</v>
      </c>
    </row>
    <row r="83" spans="1:8" x14ac:dyDescent="0.25">
      <c r="A83" s="7">
        <f t="shared" si="11"/>
        <v>71</v>
      </c>
      <c r="B83" s="101"/>
      <c r="C83" s="20" t="s">
        <v>15</v>
      </c>
      <c r="D83" s="21">
        <v>60000</v>
      </c>
      <c r="E83" s="31">
        <v>304200</v>
      </c>
      <c r="F83" s="31">
        <v>0</v>
      </c>
      <c r="G83" s="31">
        <v>314304</v>
      </c>
      <c r="H83" s="1" t="s">
        <v>125</v>
      </c>
    </row>
    <row r="84" spans="1:8" x14ac:dyDescent="0.25">
      <c r="A84" s="46">
        <f t="shared" si="11"/>
        <v>72</v>
      </c>
      <c r="B84" s="53" t="s">
        <v>136</v>
      </c>
      <c r="C84" s="16" t="s">
        <v>15</v>
      </c>
      <c r="D84" s="17">
        <v>0</v>
      </c>
      <c r="E84" s="18">
        <v>480000</v>
      </c>
      <c r="F84" s="18">
        <v>400000</v>
      </c>
      <c r="G84" s="18">
        <f>E84-F84</f>
        <v>80000</v>
      </c>
      <c r="H84" s="5" t="s">
        <v>137</v>
      </c>
    </row>
    <row r="85" spans="1:8" x14ac:dyDescent="0.25">
      <c r="A85" s="7">
        <f t="shared" si="11"/>
        <v>73</v>
      </c>
      <c r="B85" s="19" t="s">
        <v>79</v>
      </c>
      <c r="C85" s="20" t="s">
        <v>15</v>
      </c>
      <c r="D85" s="21">
        <v>60873.52</v>
      </c>
      <c r="E85" s="31">
        <v>39000</v>
      </c>
      <c r="F85" s="31">
        <v>33967.03</v>
      </c>
      <c r="G85" s="31">
        <f>E85-F85</f>
        <v>5032.9700000000012</v>
      </c>
      <c r="H85" s="1" t="s">
        <v>41</v>
      </c>
    </row>
    <row r="86" spans="1:8" x14ac:dyDescent="0.25">
      <c r="A86" s="46">
        <f t="shared" si="11"/>
        <v>74</v>
      </c>
      <c r="B86" s="15" t="s">
        <v>5</v>
      </c>
      <c r="C86" s="16" t="s">
        <v>18</v>
      </c>
      <c r="D86" s="17">
        <v>0</v>
      </c>
      <c r="E86" s="18">
        <v>1700</v>
      </c>
      <c r="F86" s="18">
        <v>1662.24</v>
      </c>
      <c r="G86" s="18">
        <f>E86-F86</f>
        <v>37.759999999999991</v>
      </c>
      <c r="H86" s="5" t="s">
        <v>140</v>
      </c>
    </row>
    <row r="87" spans="1:8" x14ac:dyDescent="0.25">
      <c r="A87" s="46">
        <f t="shared" si="11"/>
        <v>75</v>
      </c>
      <c r="B87" s="15" t="s">
        <v>5</v>
      </c>
      <c r="C87" s="16" t="s">
        <v>18</v>
      </c>
      <c r="D87" s="17">
        <v>0</v>
      </c>
      <c r="E87" s="18">
        <v>3519</v>
      </c>
      <c r="F87" s="18">
        <v>3519</v>
      </c>
      <c r="G87" s="18">
        <v>0</v>
      </c>
      <c r="H87" s="5" t="s">
        <v>138</v>
      </c>
    </row>
    <row r="88" spans="1:8" x14ac:dyDescent="0.25">
      <c r="A88" s="7">
        <f t="shared" si="11"/>
        <v>76</v>
      </c>
      <c r="B88" s="23"/>
      <c r="C88" s="24" t="s">
        <v>18</v>
      </c>
      <c r="D88" s="40">
        <f>SUM(D67:D87)</f>
        <v>188381.52</v>
      </c>
      <c r="E88" s="40">
        <f t="shared" ref="E88:F88" si="12">SUM(E67:E87)</f>
        <v>1915778</v>
      </c>
      <c r="F88" s="40">
        <f t="shared" si="12"/>
        <v>835101.92</v>
      </c>
      <c r="G88" s="40">
        <f>SUM(G67:G87)</f>
        <v>1058495.58</v>
      </c>
      <c r="H88" s="27"/>
    </row>
    <row r="89" spans="1:8" x14ac:dyDescent="0.25">
      <c r="A89" s="95"/>
      <c r="B89" s="96"/>
      <c r="C89" s="96"/>
      <c r="D89" s="96"/>
      <c r="E89" s="96"/>
      <c r="F89" s="96"/>
      <c r="G89" s="96"/>
      <c r="H89" s="97"/>
    </row>
    <row r="90" spans="1:8" x14ac:dyDescent="0.25">
      <c r="A90" s="7">
        <v>75</v>
      </c>
      <c r="B90" s="98"/>
      <c r="C90" s="99"/>
      <c r="D90" s="40">
        <f>D65+D61+D58+D52+D38+D22+D19+D13</f>
        <v>2374323.1199999996</v>
      </c>
      <c r="E90" s="40">
        <f>E88+E65+E61+E58+E52+E38+E22+E19+E13</f>
        <v>7348242</v>
      </c>
      <c r="F90" s="40">
        <f>F88+F65+F61+F58+F52+F38+F22+F19+F13</f>
        <v>3155474.9600000004</v>
      </c>
      <c r="G90" s="40">
        <f>G88+G65+G61+G58+G52+G38+G22+G19+G13</f>
        <v>8096070.9600000009</v>
      </c>
      <c r="H90" s="27"/>
    </row>
  </sheetData>
  <mergeCells count="22">
    <mergeCell ref="C1:G1"/>
    <mergeCell ref="A4:H4"/>
    <mergeCell ref="A1:B1"/>
    <mergeCell ref="A2:H2"/>
    <mergeCell ref="A20:H20"/>
    <mergeCell ref="A14:H14"/>
    <mergeCell ref="A62:H62"/>
    <mergeCell ref="A66:H66"/>
    <mergeCell ref="A89:H89"/>
    <mergeCell ref="B90:C90"/>
    <mergeCell ref="B23:H23"/>
    <mergeCell ref="H29:H30"/>
    <mergeCell ref="B29:B30"/>
    <mergeCell ref="B36:B37"/>
    <mergeCell ref="B44:B45"/>
    <mergeCell ref="B46:B47"/>
    <mergeCell ref="B50:B51"/>
    <mergeCell ref="B82:B83"/>
    <mergeCell ref="H44:H45"/>
    <mergeCell ref="A53:H53"/>
    <mergeCell ref="A39:H39"/>
    <mergeCell ref="A59:H59"/>
  </mergeCells>
  <pageMargins left="0.7" right="0.7" top="0.75" bottom="0.75" header="0.3" footer="0.3"/>
  <pageSetup paperSize="9" orientation="portrait" r:id="rId1"/>
  <ignoredErrors>
    <ignoredError sqref="A1" numberStoredAsText="1"/>
    <ignoredError sqref="E12 E15:E16 C21 E21:E22 E48:E51 E54:E57 E60:E61 E63:E65 E86 E90 B90:C90 B38:C38 C88 B65:C65 B61:C61 B58:C58 B22:C22 B13:C13 E42 E44:E46 E67 B75:C75 E72:E79 C12 B19:C19 C15:C18 E25:E37 C24:C37 B52:C52 C54:C57 C60 C63:C64 C72:C74 B79:C80 C76:C78 C81:C83 C5:C9 E5:E7 E9:E10 C67:C68 E18 C41:C51 B86:C86 E81:E83 C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Odpočet 2024 (marec 2025)</vt:lpstr>
      <vt:lpstr>Odpočet 2024 (január 2025)</vt:lpstr>
      <vt:lpstr>Odpočet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Dugovič Jozef</cp:lastModifiedBy>
  <dcterms:created xsi:type="dcterms:W3CDTF">2024-10-14T10:37:19Z</dcterms:created>
  <dcterms:modified xsi:type="dcterms:W3CDTF">2025-03-18T14:30:35Z</dcterms:modified>
</cp:coreProperties>
</file>